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queryTables/queryTable1.xml" ContentType="application/vnd.openxmlformats-officedocument.spreadsheetml.queryTable+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queryTables/queryTable2.xml" ContentType="application/vnd.openxmlformats-officedocument.spreadsheetml.queryTable+xml"/>
  <Override PartName="/xl/tables/table16.xml" ContentType="application/vnd.openxmlformats-officedocument.spreadsheetml.table+xml"/>
  <Override PartName="/xl/tables/table17.xml" ContentType="application/vnd.openxmlformats-officedocument.spreadsheetml.table+xml"/>
  <Override PartName="/xl/queryTables/queryTable3.xml" ContentType="application/vnd.openxmlformats-officedocument.spreadsheetml.queryTable+xml"/>
  <Override PartName="/xl/tables/table18.xml" ContentType="application/vnd.openxmlformats-officedocument.spreadsheetml.table+xml"/>
  <Override PartName="/xl/queryTables/queryTable4.xml" ContentType="application/vnd.openxmlformats-officedocument.spreadsheetml.queryTable+xml"/>
  <Override PartName="/xl/tables/table19.xml" ContentType="application/vnd.openxmlformats-officedocument.spreadsheetml.table+xml"/>
  <Override PartName="/xl/queryTables/queryTable5.xml" ContentType="application/vnd.openxmlformats-officedocument.spreadsheetml.queryTable+xml"/>
  <Override PartName="/xl/tables/table20.xml" ContentType="application/vnd.openxmlformats-officedocument.spreadsheetml.table+xml"/>
  <Override PartName="/xl/queryTables/queryTable6.xml" ContentType="application/vnd.openxmlformats-officedocument.spreadsheetml.queryTable+xml"/>
  <Override PartName="/xl/tables/table21.xml" ContentType="application/vnd.openxmlformats-officedocument.spreadsheetml.table+xml"/>
  <Override PartName="/xl/queryTables/queryTable7.xml" ContentType="application/vnd.openxmlformats-officedocument.spreadsheetml.queryTable+xml"/>
  <Override PartName="/xl/tables/table22.xml" ContentType="application/vnd.openxmlformats-officedocument.spreadsheetml.table+xml"/>
  <Override PartName="/xl/queryTables/queryTable8.xml" ContentType="application/vnd.openxmlformats-officedocument.spreadsheetml.queryTable+xml"/>
  <Override PartName="/xl/tables/table23.xml" ContentType="application/vnd.openxmlformats-officedocument.spreadsheetml.table+xml"/>
  <Override PartName="/xl/queryTables/queryTable9.xml" ContentType="application/vnd.openxmlformats-officedocument.spreadsheetml.queryTable+xml"/>
  <Override PartName="/xl/tables/table24.xml" ContentType="application/vnd.openxmlformats-officedocument.spreadsheetml.table+xml"/>
  <Override PartName="/xl/queryTables/queryTable10.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hidePivotFieldList="1"/>
  <mc:AlternateContent xmlns:mc="http://schemas.openxmlformats.org/markup-compatibility/2006">
    <mc:Choice Requires="x15">
      <x15ac:absPath xmlns:x15ac="http://schemas.microsoft.com/office/spreadsheetml/2010/11/ac" url="F:\Apps\BIData\Power Management\CETA\CETA CEIP 2026-2029\4-Published\"/>
    </mc:Choice>
  </mc:AlternateContent>
  <xr:revisionPtr revIDLastSave="0" documentId="8_{861A3AE2-ECE6-4310-B33C-7EA5D34CA436}" xr6:coauthVersionLast="47" xr6:coauthVersionMax="47" xr10:uidLastSave="{00000000-0000-0000-0000-000000000000}"/>
  <bookViews>
    <workbookView xWindow="-120" yWindow="-120" windowWidth="29040" windowHeight="15720" tabRatio="959" activeTab="1" xr2:uid="{00000000-000D-0000-FFFF-FFFF00000000}"/>
  </bookViews>
  <sheets>
    <sheet name="Background" sheetId="17" r:id="rId1"/>
    <sheet name="Contact Info" sheetId="18" r:id="rId2"/>
    <sheet name="Targets" sheetId="6" r:id="rId3"/>
    <sheet name="Indicators &amp; Forecast" sheetId="1" r:id="rId4"/>
    <sheet name="Specific Actions &amp; Equity" sheetId="4" r:id="rId5"/>
    <sheet name="Identify HIC &amp; VP" sheetId="10" r:id="rId6"/>
    <sheet name="Public participation" sheetId="15" r:id="rId7"/>
    <sheet name="Long-term plans" sheetId="8" r:id="rId8"/>
    <sheet name="Resource adequacy standard" sheetId="12" r:id="rId9"/>
    <sheet name="Incremental cost" sheetId="13" r:id="rId10"/>
    <sheet name="Data Validation Lists" sheetId="14" state="hidden" r:id="rId11"/>
    <sheet name="Index" sheetId="37" state="hidden" r:id="rId12"/>
    <sheet name="Contact Data" sheetId="19" state="hidden" r:id="rId13"/>
    <sheet name="Contact Data_Transformed" sheetId="20" state="hidden" r:id="rId14"/>
    <sheet name="Interim Targets Data" sheetId="22" state="hidden" r:id="rId15"/>
    <sheet name="Specific Targets Data" sheetId="25" state="hidden" r:id="rId16"/>
    <sheet name="Indicators Data" sheetId="30" state="hidden" r:id="rId17"/>
    <sheet name="Specific Actions Data" sheetId="38" state="hidden" r:id="rId18"/>
    <sheet name="Targets Qualitative" sheetId="26" state="hidden" r:id="rId19"/>
    <sheet name="Output Metrics" sheetId="32" state="hidden" r:id="rId20"/>
    <sheet name="Input-output Metrics" sheetId="33" state="hidden" r:id="rId21"/>
    <sheet name="HIC &amp; VP Data" sheetId="27" state="hidden" r:id="rId22"/>
    <sheet name="VP Factors" sheetId="34" state="hidden" r:id="rId23"/>
    <sheet name="CETA Categories" sheetId="35" state="hidden" r:id="rId24"/>
    <sheet name="Qualitative Qs" sheetId="36" state="hidden" r:id="rId25"/>
  </sheets>
  <definedNames>
    <definedName name="_xlnm._FilterDatabase" localSheetId="4" hidden="1">'Specific Actions &amp; Equity'!$H$7:$Y$22</definedName>
    <definedName name="Address_EHDs">'Identify HIC &amp; VP'!$C$16</definedName>
    <definedName name="Address_VP_Factors">'Identify HIC &amp; VP'!$C$22</definedName>
    <definedName name="Avg_EHD">'Identify HIC &amp; VP'!$C$14</definedName>
    <definedName name="Barriers_to_Public_Partic">'Public participation'!$C$7</definedName>
    <definedName name="CEIP_Consist_CEAP">'Long-term plans'!$C$7</definedName>
    <definedName name="CEIP_Consist_RP">'Long-term plans'!$C$6</definedName>
    <definedName name="CEIP_Hyperlink">'Contact Info'!$C$13</definedName>
    <definedName name="CEIP_ID">Table11[CEIP_ID]</definedName>
    <definedName name="Compliance_Year">'Contact Info'!$C$6</definedName>
    <definedName name="Conservation_Assessment_Method">Targets!$C$23</definedName>
    <definedName name="Contact_Email">'Contact Info'!$C$12</definedName>
    <definedName name="Contact_Name">'Contact Info'!$C$10</definedName>
    <definedName name="Contact_Phone">'Contact Info'!$C$11</definedName>
    <definedName name="CPA_Hyperlink">Targets!$C$24</definedName>
    <definedName name="CPA_Notes">Targets!$C$25</definedName>
    <definedName name="DR_Assessment_Findings">Targets!$C$29</definedName>
    <definedName name="DR_Assessment_Hyperlink">Targets!$C$30</definedName>
    <definedName name="DR_Methodology">Targets!$C$28</definedName>
    <definedName name="DR_Notes">Targets!$C$31</definedName>
    <definedName name="EIA_Qualifying_Utility">'Contact Info'!$C$14</definedName>
    <definedName name="ExternalData_1" localSheetId="23" hidden="1">'CETA Categories'!$A$1:$D$3</definedName>
    <definedName name="ExternalData_1" localSheetId="13" hidden="1">'Contact Data_Transformed'!$A$1:$L$2</definedName>
    <definedName name="ExternalData_1" localSheetId="11" hidden="1">Index!$A$1:$I$5</definedName>
    <definedName name="ExternalData_1" localSheetId="16" hidden="1">'Indicators Data'!$A$1:$N$2</definedName>
    <definedName name="ExternalData_1" localSheetId="20" hidden="1">'Input-output Metrics'!$A$1:$H$57</definedName>
    <definedName name="ExternalData_1" localSheetId="14" hidden="1">'Interim Targets Data'!$E$1:$I$11</definedName>
    <definedName name="ExternalData_1" localSheetId="19" hidden="1">'Output Metrics'!$A$1:$F$6</definedName>
    <definedName name="ExternalData_1" localSheetId="4" hidden="1">'Specific Actions &amp; Equity'!$B$7:$D$11</definedName>
    <definedName name="ExternalData_1" localSheetId="15" hidden="1">'Specific Targets Data'!$E$1:$H$16</definedName>
    <definedName name="ExternalData_2" localSheetId="17" hidden="1">'Specific Actions Data'!$A$1:$T$16</definedName>
    <definedName name="Full_Requirements">'Contact Info'!$C$15</definedName>
    <definedName name="HIC_Count">'Identify HIC &amp; VP'!$C$12</definedName>
    <definedName name="HIC_ID_Methodology">'Identify HIC &amp; VP'!$C$11</definedName>
    <definedName name="HIC_Indian_Count">'Identify HIC &amp; VP'!$C$13</definedName>
    <definedName name="Incorp_Public_Comments">'Public participation'!$C$9</definedName>
    <definedName name="Interim_Targets_Description">Targets!$C$12</definedName>
    <definedName name="_xlnm.Print_Area" localSheetId="0">Background!$A$1:$O$98</definedName>
    <definedName name="_xlnm.Print_Area" localSheetId="1">'Contact Info'!$A$1:$D$15</definedName>
    <definedName name="_xlnm.Print_Area" localSheetId="5">'Identify HIC &amp; VP'!$A$1:$G$33</definedName>
    <definedName name="_xlnm.Print_Area" localSheetId="3">'Indicators &amp; Forecast'!$A$1:$O$8</definedName>
    <definedName name="_xlnm.Print_Area" localSheetId="7">'Long-term plans'!$A$1:$D$9</definedName>
    <definedName name="_xlnm.Print_Area" localSheetId="6">'Public participation'!$A$1:$D$9</definedName>
    <definedName name="_xlnm.Print_Area" localSheetId="8">'Resource adequacy standard'!$A$1:$D$8</definedName>
    <definedName name="_xlnm.Print_Area" localSheetId="4">'Specific Actions &amp; Equity'!$A$1:$Y$8</definedName>
    <definedName name="_xlnm.Print_Area" localSheetId="2">Targets!$A$1:$I$31</definedName>
    <definedName name="RA_Measurement_Methods">'Resource adequacy standard'!$C$8</definedName>
    <definedName name="RA_Standard">'Resource adequacy standard'!$C$7</definedName>
    <definedName name="Reasonable_Accomodations">'Public participation'!$C$8</definedName>
    <definedName name="Resource_Plan_Hyperlink">'Long-term plans'!$C$9</definedName>
    <definedName name="SAs_Consist_RPandCEAP">'Long-term plans'!$C$8</definedName>
    <definedName name="Submittal_Date">'Contact Info'!$C$9</definedName>
    <definedName name="Summary_of_Public_Input">'Public participation'!$C$6</definedName>
    <definedName name="Top_EHD_Factors">'Identify HIC &amp; VP'!$C$15</definedName>
    <definedName name="Utility_Name">'Contact Info'!$C$8</definedName>
    <definedName name="VP_Factor_Changes">'Identify HIC &amp; VP'!$B$33</definedName>
    <definedName name="VP_ID_Methodology">'Identify HIC &amp; VP'!$C$21</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Index_193d0d8d-ddfb-4017-9969-6adf46298aa6" name="Index" connection="Query - Index"/>
          <x15:modelTable id="Indicators_e3f2b9a8-e370-44d8-be34-ea3ee780c51c" name="Indicators" connection="Query - Indicators"/>
          <x15:modelTable id="Input-Output Metrics_18c7647c-597e-41dc-9dec-084be3313e08" name="Input-Output Metrics" connection="Query - Input-Output Metrics"/>
          <x15:modelTable id="Specific Actions_a264110b-dbd5-4d78-bfea-796c35f4558e" name="Specific Actions" connection="Query - Specific Actions"/>
          <x15:modelTable id="Outcome Metrics_9d47ac75-3c10-4e79-93b5-1517fb6919a3" name="Outcome Metrics" connection="Query - Outcome Metric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4" l="1"/>
  <c r="F8" i="4" l="1"/>
  <c r="H17" i="6" l="1"/>
  <c r="H18" i="6"/>
  <c r="C18" i="1" l="1"/>
  <c r="C19" i="1"/>
  <c r="C20" i="1"/>
  <c r="C21" i="1"/>
  <c r="C17" i="1" l="1"/>
  <c r="H10" i="6"/>
  <c r="F9" i="4"/>
  <c r="F10" i="4"/>
  <c r="F11" i="4"/>
  <c r="F12" i="4"/>
  <c r="F13" i="4"/>
  <c r="F14" i="4"/>
  <c r="F15" i="4"/>
  <c r="F16" i="4"/>
  <c r="F17" i="4"/>
  <c r="F18" i="4"/>
  <c r="F19" i="4"/>
  <c r="F20" i="4"/>
  <c r="F21" i="4"/>
  <c r="F22" i="4"/>
  <c r="M2" i="27"/>
  <c r="L2" i="19" a="1"/>
  <c r="L2" i="19" s="1"/>
  <c r="G9" i="4"/>
  <c r="G10" i="4"/>
  <c r="G11" i="4"/>
  <c r="G12" i="4"/>
  <c r="G13" i="4"/>
  <c r="G14" i="4"/>
  <c r="G15" i="4"/>
  <c r="G16" i="4"/>
  <c r="G17" i="4"/>
  <c r="G18" i="4"/>
  <c r="G19" i="4"/>
  <c r="G20" i="4"/>
  <c r="G21" i="4"/>
  <c r="G22" i="4"/>
  <c r="G10" i="6" l="1"/>
  <c r="D18" i="13"/>
  <c r="F18" i="13" s="1"/>
  <c r="B19" i="13"/>
  <c r="C7" i="18" l="1"/>
  <c r="D10" i="6"/>
  <c r="E10" i="6"/>
  <c r="F10" i="6"/>
  <c r="E2" i="26"/>
  <c r="M2" i="36" l="1"/>
  <c r="N2" i="36"/>
  <c r="L2" i="36"/>
  <c r="K2" i="36"/>
  <c r="J2" i="36"/>
  <c r="I2" i="36"/>
  <c r="H2" i="36"/>
  <c r="G2" i="36"/>
  <c r="F2" i="36"/>
  <c r="E2" i="36"/>
  <c r="D2" i="36" l="1"/>
  <c r="C2" i="36"/>
  <c r="B2" i="36"/>
  <c r="D3" i="34" l="1"/>
  <c r="D4" i="34"/>
  <c r="D5" i="34"/>
  <c r="D6" i="34"/>
  <c r="D7" i="34"/>
  <c r="C3" i="34"/>
  <c r="C4" i="34"/>
  <c r="C5" i="34"/>
  <c r="C6" i="34"/>
  <c r="C7" i="34"/>
  <c r="B3" i="34"/>
  <c r="B4" i="34"/>
  <c r="B5" i="34"/>
  <c r="B6" i="34"/>
  <c r="B7" i="34"/>
  <c r="E3" i="34"/>
  <c r="F3" i="34"/>
  <c r="G3" i="34"/>
  <c r="H3" i="34"/>
  <c r="I3" i="34"/>
  <c r="E4" i="34"/>
  <c r="F4" i="34"/>
  <c r="G4" i="34"/>
  <c r="H4" i="34"/>
  <c r="I4" i="34"/>
  <c r="E5" i="34"/>
  <c r="F5" i="34"/>
  <c r="G5" i="34"/>
  <c r="H5" i="34"/>
  <c r="I5" i="34"/>
  <c r="E6" i="34"/>
  <c r="F6" i="34"/>
  <c r="G6" i="34"/>
  <c r="H6" i="34"/>
  <c r="I6" i="34"/>
  <c r="E7" i="34"/>
  <c r="F7" i="34"/>
  <c r="G7" i="34"/>
  <c r="H7" i="34"/>
  <c r="I7" i="34"/>
  <c r="F2" i="34"/>
  <c r="G2" i="34"/>
  <c r="H2" i="34"/>
  <c r="I2" i="34"/>
  <c r="E2" i="34"/>
  <c r="D2" i="34"/>
  <c r="C2" i="34"/>
  <c r="B2" i="34"/>
  <c r="L2" i="27"/>
  <c r="K2" i="27"/>
  <c r="E2" i="27"/>
  <c r="J2" i="27"/>
  <c r="I2" i="27"/>
  <c r="H2" i="27"/>
  <c r="G2" i="27"/>
  <c r="F2" i="27"/>
  <c r="D2" i="27" l="1"/>
  <c r="C2" i="27"/>
  <c r="B2" i="27"/>
  <c r="L2" i="26"/>
  <c r="K2" i="26"/>
  <c r="J2" i="26"/>
  <c r="I2" i="26"/>
  <c r="H2" i="26"/>
  <c r="G2" i="26"/>
  <c r="F2" i="26"/>
  <c r="D2" i="26"/>
  <c r="C2" i="26"/>
  <c r="B2" i="26"/>
  <c r="B12" i="25" l="1"/>
  <c r="C12" i="25"/>
  <c r="D12" i="25"/>
  <c r="B13" i="25"/>
  <c r="C13" i="25"/>
  <c r="D13" i="25"/>
  <c r="B14" i="25"/>
  <c r="C14" i="25"/>
  <c r="D14" i="25"/>
  <c r="B15" i="25"/>
  <c r="C15" i="25"/>
  <c r="D15" i="25"/>
  <c r="B16" i="25"/>
  <c r="C16" i="25"/>
  <c r="D16" i="25"/>
  <c r="D2" i="25"/>
  <c r="D11" i="25"/>
  <c r="C11" i="25"/>
  <c r="B11" i="25"/>
  <c r="D10" i="25"/>
  <c r="C10" i="25"/>
  <c r="B10" i="25"/>
  <c r="D9" i="25"/>
  <c r="C9" i="25"/>
  <c r="B9" i="25"/>
  <c r="D8" i="25"/>
  <c r="C8" i="25"/>
  <c r="B8" i="25"/>
  <c r="D7" i="25"/>
  <c r="C7" i="25"/>
  <c r="B7" i="25"/>
  <c r="D6" i="25"/>
  <c r="C6" i="25"/>
  <c r="B6" i="25"/>
  <c r="D5" i="25"/>
  <c r="C5" i="25"/>
  <c r="B5" i="25"/>
  <c r="D4" i="25"/>
  <c r="C4" i="25"/>
  <c r="B4" i="25"/>
  <c r="D3" i="25"/>
  <c r="C3" i="25"/>
  <c r="B3" i="25"/>
  <c r="C2" i="25"/>
  <c r="B2" i="25"/>
  <c r="B3" i="22" l="1"/>
  <c r="C3" i="22"/>
  <c r="D3" i="22"/>
  <c r="B4" i="22"/>
  <c r="C4" i="22"/>
  <c r="D4" i="22"/>
  <c r="B5" i="22"/>
  <c r="C5" i="22"/>
  <c r="D5" i="22"/>
  <c r="B6" i="22"/>
  <c r="C6" i="22"/>
  <c r="D6" i="22"/>
  <c r="B7" i="22"/>
  <c r="C7" i="22"/>
  <c r="D7" i="22"/>
  <c r="B8" i="22"/>
  <c r="C8" i="22"/>
  <c r="D8" i="22"/>
  <c r="B9" i="22"/>
  <c r="C9" i="22"/>
  <c r="D9" i="22"/>
  <c r="B10" i="22"/>
  <c r="C10" i="22"/>
  <c r="D10" i="22"/>
  <c r="B11" i="22"/>
  <c r="C11" i="22"/>
  <c r="D11" i="22"/>
  <c r="D2" i="22"/>
  <c r="C2" i="22"/>
  <c r="B2" i="22"/>
  <c r="I2" i="19" l="1"/>
  <c r="H2" i="19"/>
  <c r="G2" i="19"/>
  <c r="F2" i="19"/>
  <c r="E2" i="19"/>
  <c r="C2" i="19"/>
  <c r="A2" i="19" s="1"/>
  <c r="D2" i="19"/>
  <c r="B2" i="19"/>
  <c r="C14" i="1" l="1"/>
  <c r="C12" i="1"/>
  <c r="C10" i="1"/>
  <c r="C9" i="1"/>
  <c r="C13" i="1"/>
  <c r="C11" i="1"/>
  <c r="C15" i="1"/>
  <c r="C16" i="1"/>
  <c r="A2" i="22"/>
  <c r="C8" i="1"/>
  <c r="A2" i="26"/>
  <c r="A2" i="36"/>
  <c r="A2" i="27"/>
  <c r="A13" i="25"/>
  <c r="A10" i="22"/>
  <c r="A10" i="25"/>
  <c r="A14" i="25"/>
  <c r="A11" i="22"/>
  <c r="A2" i="25"/>
  <c r="A3" i="22"/>
  <c r="A4" i="22"/>
  <c r="A7" i="22"/>
  <c r="A8" i="22"/>
  <c r="A9" i="22"/>
  <c r="A2" i="34"/>
  <c r="A3" i="25"/>
  <c r="A15" i="25"/>
  <c r="A4" i="25"/>
  <c r="A16" i="25"/>
  <c r="A5" i="25"/>
  <c r="A6" i="25"/>
  <c r="A7" i="25"/>
  <c r="A3" i="34"/>
  <c r="A12" i="25"/>
  <c r="A8" i="25"/>
  <c r="A5" i="22"/>
  <c r="A4" i="34"/>
  <c r="A5" i="34"/>
  <c r="A6" i="34"/>
  <c r="A7" i="34"/>
  <c r="A9" i="25"/>
  <c r="A6" i="22"/>
  <c r="A11" i="25"/>
  <c r="C26" i="13"/>
  <c r="H26" i="13" s="1"/>
  <c r="B20" i="13"/>
  <c r="B21" i="13" s="1"/>
  <c r="N27" i="13" l="1"/>
  <c r="D26" i="13" l="1"/>
  <c r="N26" i="13" s="1"/>
  <c r="M26" i="13"/>
  <c r="E26" i="13" l="1"/>
  <c r="I26" i="13"/>
  <c r="O26" i="13" l="1"/>
  <c r="J26" i="13"/>
  <c r="F26" i="13"/>
  <c r="P26" i="13" l="1"/>
  <c r="K26" i="13"/>
  <c r="O27" i="13"/>
  <c r="P27" i="13"/>
  <c r="N28" i="13"/>
  <c r="O28" i="13"/>
  <c r="P28" i="13"/>
  <c r="N29" i="13"/>
  <c r="O29" i="13"/>
  <c r="P29" i="13"/>
  <c r="N30" i="13"/>
  <c r="O30" i="13"/>
  <c r="P30" i="13"/>
  <c r="N31" i="13"/>
  <c r="O31" i="13"/>
  <c r="P31" i="13"/>
  <c r="N32" i="13"/>
  <c r="O32" i="13"/>
  <c r="P32" i="13"/>
  <c r="N33" i="13"/>
  <c r="O33" i="13"/>
  <c r="P33" i="13"/>
  <c r="N34" i="13"/>
  <c r="O34" i="13"/>
  <c r="P34" i="13"/>
  <c r="N35" i="13"/>
  <c r="O35" i="13"/>
  <c r="P35" i="13"/>
  <c r="N36" i="13"/>
  <c r="O36" i="13"/>
  <c r="P36" i="13"/>
  <c r="N37" i="13"/>
  <c r="O37" i="13"/>
  <c r="P37" i="13"/>
  <c r="N38" i="13"/>
  <c r="O38" i="13"/>
  <c r="P38" i="13"/>
  <c r="N39" i="13"/>
  <c r="O39" i="13"/>
  <c r="P39" i="13"/>
  <c r="N40" i="13"/>
  <c r="O40" i="13"/>
  <c r="P40" i="13"/>
  <c r="N41" i="13"/>
  <c r="O41" i="13"/>
  <c r="P41" i="13"/>
  <c r="N42" i="13"/>
  <c r="O42" i="13"/>
  <c r="P42" i="13"/>
  <c r="N43" i="13"/>
  <c r="O43" i="13"/>
  <c r="P43" i="13"/>
  <c r="M28" i="13"/>
  <c r="M29" i="13"/>
  <c r="M30" i="13"/>
  <c r="M31" i="13"/>
  <c r="M32" i="13"/>
  <c r="M33" i="13"/>
  <c r="M34" i="13"/>
  <c r="M35" i="13"/>
  <c r="M36" i="13"/>
  <c r="M37" i="13"/>
  <c r="M38" i="13"/>
  <c r="M39" i="13"/>
  <c r="M40" i="13"/>
  <c r="M41" i="13"/>
  <c r="M42" i="13"/>
  <c r="M43" i="13"/>
  <c r="M27" i="13"/>
  <c r="K44" i="13"/>
  <c r="J44" i="13"/>
  <c r="I44" i="13"/>
  <c r="H44" i="13"/>
  <c r="D44" i="13"/>
  <c r="E44" i="13"/>
  <c r="F44" i="13"/>
  <c r="C44" i="13"/>
  <c r="Q33" i="13" l="1"/>
  <c r="Q42" i="13"/>
  <c r="Q41" i="13"/>
  <c r="Q35" i="13"/>
  <c r="Q32" i="13"/>
  <c r="Q29" i="13"/>
  <c r="Q31" i="13"/>
  <c r="Q37" i="13"/>
  <c r="Q39" i="13"/>
  <c r="Q43" i="13"/>
  <c r="Q38" i="13"/>
  <c r="Q36" i="13"/>
  <c r="Q34" i="13"/>
  <c r="Q30" i="13"/>
  <c r="Q40" i="13"/>
  <c r="Q28" i="13"/>
  <c r="P44" i="13"/>
  <c r="O44" i="13"/>
  <c r="N44" i="13"/>
  <c r="Q27" i="13"/>
  <c r="M44" i="13"/>
  <c r="Q44" i="13" l="1"/>
  <c r="C11" i="13" s="1"/>
  <c r="C12" i="13" s="1"/>
  <c r="D19" i="13" l="1"/>
  <c r="F19" i="13" s="1"/>
  <c r="D21" i="13" l="1"/>
  <c r="D20" i="13"/>
  <c r="F20" i="13" s="1"/>
  <c r="F21" i="13" l="1"/>
  <c r="H18" i="13" s="1"/>
  <c r="G18" i="13"/>
  <c r="C13" i="13" l="1"/>
  <c r="C14" i="13" s="1"/>
  <c r="H2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Tam, Aaron (COM)</author>
  </authors>
  <commentList>
    <comment ref="B14" authorId="0" shapeId="0" xr:uid="{00000000-0006-0000-0100-000001000000}">
      <text>
        <r>
          <rPr>
            <b/>
            <sz val="9"/>
            <color indexed="81"/>
            <rFont val="Tahoma"/>
            <family val="2"/>
          </rPr>
          <t>Tam, Aaron (COM):</t>
        </r>
        <r>
          <rPr>
            <sz val="9"/>
            <color indexed="81"/>
            <rFont val="Tahoma"/>
            <family val="2"/>
          </rPr>
          <t xml:space="preserve">
"Qualifying utility" is defined as a utility that serves more than 25,000 customers in Washington. These utilities are required to meet the requirements of the EIA (Chapter 19.285 RCW) and prepare an integrated resource plan (Chapter 19.280 RCW).</t>
        </r>
      </text>
    </comment>
    <comment ref="B15" authorId="0" shapeId="0" xr:uid="{00000000-0006-0000-0100-000002000000}">
      <text>
        <r>
          <rPr>
            <b/>
            <sz val="9"/>
            <color indexed="81"/>
            <rFont val="Tahoma"/>
            <family val="2"/>
          </rPr>
          <t>Tam, Aaron (COM):</t>
        </r>
        <r>
          <rPr>
            <sz val="9"/>
            <color indexed="81"/>
            <rFont val="Tahoma"/>
            <family val="2"/>
          </rPr>
          <t xml:space="preserve">
Full requirements customer is defined under RCW 19.280.020 as "an electric utility that relies on the Bonneville power administration for all power needed to supply its total load requirement other than that served by nondispatchable generating resources totaling no more than six megawatts or renewable resources.</t>
        </r>
        <r>
          <rPr>
            <b/>
            <sz val="9"/>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Tam, Aaron (COM)</author>
  </authors>
  <commentList>
    <comment ref="B12" authorId="0" shapeId="0" xr:uid="{00000000-0006-0000-0200-000001000000}">
      <text>
        <r>
          <rPr>
            <b/>
            <sz val="9"/>
            <color indexed="81"/>
            <rFont val="Tahoma"/>
            <family val="2"/>
          </rPr>
          <t>Tam, Aaron (COM):</t>
        </r>
        <r>
          <rPr>
            <sz val="9"/>
            <color indexed="81"/>
            <rFont val="Tahoma"/>
            <family val="2"/>
          </rPr>
          <t xml:space="preserve">
This section is not required if the cell in H10 is 80% or greater.</t>
        </r>
      </text>
    </comment>
    <comment ref="C18" authorId="0" shapeId="0" xr:uid="{00000000-0006-0000-0200-000002000000}">
      <text>
        <r>
          <rPr>
            <b/>
            <sz val="9"/>
            <color indexed="81"/>
            <rFont val="Tahoma"/>
            <family val="2"/>
          </rPr>
          <t>Tam, Aaron (COM):</t>
        </r>
        <r>
          <rPr>
            <sz val="9"/>
            <color indexed="81"/>
            <rFont val="Tahoma"/>
            <family val="2"/>
          </rPr>
          <t xml:space="preserve">
Measured in first-year savings. First year savings are the savings
that EE equipment accrues in the first year after installation.</t>
        </r>
      </text>
    </comment>
    <comment ref="C25" authorId="0" shapeId="0" xr:uid="{00000000-0006-0000-0200-000003000000}">
      <text>
        <r>
          <rPr>
            <b/>
            <sz val="9"/>
            <color indexed="81"/>
            <rFont val="Tahoma"/>
            <family val="2"/>
          </rPr>
          <t>Tam, Aaron (COM):</t>
        </r>
        <r>
          <rPr>
            <sz val="9"/>
            <color indexed="81"/>
            <rFont val="Tahoma"/>
            <family val="2"/>
          </rPr>
          <t xml:space="preserve">
If you selected "Regional Assessment," please describe the regional assessment methodology. If you selected "Other," please elaborate.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Tam, Aaron (COM)</author>
  </authors>
  <commentList>
    <comment ref="E7" authorId="0" shapeId="0" xr:uid="{00000000-0006-0000-0300-000001000000}">
      <text>
        <r>
          <rPr>
            <b/>
            <sz val="9"/>
            <color indexed="81"/>
            <rFont val="Tahoma"/>
            <family val="2"/>
          </rPr>
          <t>Tam, Aaron (COM):</t>
        </r>
        <r>
          <rPr>
            <sz val="9"/>
            <color indexed="81"/>
            <rFont val="Tahoma"/>
            <family val="2"/>
          </rPr>
          <t xml:space="preserve">
For this column, you can select multiple CETA categories (add one at a time). If you have security restrictions, you must check unblock in the general properties of the file, "Enable Content" at the top, and restart workbook in order for this macro feature to work. If this macro feature stlll does not work, you can add a comment to list multiple CETA categories for an indicator.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Tam, Aaron (COM)</author>
  </authors>
  <commentList>
    <comment ref="I7" authorId="0" shapeId="0" xr:uid="{00000000-0006-0000-0400-000001000000}">
      <text>
        <r>
          <rPr>
            <b/>
            <sz val="9"/>
            <color indexed="81"/>
            <rFont val="Tahoma"/>
            <family val="2"/>
          </rPr>
          <t>Tam, Aaron (COM):</t>
        </r>
        <r>
          <rPr>
            <sz val="9"/>
            <color indexed="81"/>
            <rFont val="Tahoma"/>
            <family val="2"/>
          </rPr>
          <t xml:space="preserve">
</t>
        </r>
        <r>
          <rPr>
            <i/>
            <sz val="9"/>
            <color indexed="81"/>
            <rFont val="Tahoma"/>
            <family val="2"/>
          </rPr>
          <t xml:space="preserve">Resource Category </t>
        </r>
        <r>
          <rPr>
            <sz val="9"/>
            <color indexed="81"/>
            <rFont val="Tahoma"/>
            <family val="2"/>
          </rPr>
          <t xml:space="preserve">refers to the three main resource categories under </t>
        </r>
        <r>
          <rPr>
            <i/>
            <sz val="9"/>
            <color indexed="81"/>
            <rFont val="Tahoma"/>
            <family val="2"/>
          </rPr>
          <t>Specific Targets.</t>
        </r>
      </text>
    </comment>
    <comment ref="X7" authorId="0" shapeId="0" xr:uid="{00000000-0006-0000-0400-000002000000}">
      <text>
        <r>
          <rPr>
            <b/>
            <sz val="9"/>
            <color indexed="81"/>
            <rFont val="Tahoma"/>
            <family val="2"/>
          </rPr>
          <t>Tam, Aaron (COM):</t>
        </r>
        <r>
          <rPr>
            <sz val="9"/>
            <color indexed="81"/>
            <rFont val="Tahoma"/>
            <family val="2"/>
          </rPr>
          <t xml:space="preserve">
Please only list costs incurred to comply with CETA.</t>
        </r>
      </text>
    </comment>
    <comment ref="Y7" authorId="0" shapeId="0" xr:uid="{00000000-0006-0000-0400-000003000000}">
      <text>
        <r>
          <rPr>
            <b/>
            <sz val="9"/>
            <color indexed="81"/>
            <rFont val="Tahoma"/>
            <family val="2"/>
          </rPr>
          <t>Tam, Aaron (COM):</t>
        </r>
        <r>
          <rPr>
            <sz val="9"/>
            <color indexed="81"/>
            <rFont val="Tahoma"/>
            <family val="2"/>
          </rPr>
          <t xml:space="preserve">
These are potential benefits that would be too difficult or costly to measure. This is an optional field for utilities to describe benefits that they are unable to capture in their listed metrics.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Tam, Aaron (COM)</author>
  </authors>
  <commentList>
    <comment ref="C15" authorId="0" shapeId="0" xr:uid="{00000000-0006-0000-0500-000001000000}">
      <text>
        <r>
          <rPr>
            <b/>
            <sz val="9"/>
            <color indexed="81"/>
            <rFont val="Tahoma"/>
            <family val="2"/>
          </rPr>
          <t>Tam, Aaron (COM):</t>
        </r>
        <r>
          <rPr>
            <sz val="9"/>
            <color indexed="81"/>
            <rFont val="Tahoma"/>
            <family val="2"/>
          </rPr>
          <t xml:space="preserve">
Write down general observations about the EHD factors (environmental exposures, environmental effects, socioeconomic factors, and sensitive populations) and associated EHD metrics for your highly impacted communities.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ModelConnection_ExternalData_1" description="Data Model" type="5" refreshedVersion="8" minRefreshableVersion="5" saveData="1">
    <dbPr connection="Data Model Connection" command="Indicators" commandType="3"/>
    <extLst>
      <ext xmlns:x15="http://schemas.microsoft.com/office/spreadsheetml/2010/11/main" uri="{DE250136-89BD-433C-8126-D09CA5730AF9}">
        <x15:connection id="" model="1"/>
      </ext>
    </extLst>
  </connection>
  <connection id="2" xr16:uid="{00000000-0015-0000-FFFF-FFFF01000000}" keepAlive="1" name="ModelConnection_ExternalData_11" description="Data Model" type="5" refreshedVersion="8" minRefreshableVersion="5" saveData="1">
    <dbPr connection="Data Model Connection" command="Outcome Metrics" commandType="3"/>
    <extLst>
      <ext xmlns:x15="http://schemas.microsoft.com/office/spreadsheetml/2010/11/main" uri="{DE250136-89BD-433C-8126-D09CA5730AF9}">
        <x15:connection id="" model="1"/>
      </ext>
    </extLst>
  </connection>
  <connection id="3" xr16:uid="{00000000-0015-0000-FFFF-FFFF02000000}" keepAlive="1" name="ModelConnection_ExternalData_12" description="Data Model" type="5" refreshedVersion="8" minRefreshableVersion="5" saveData="1">
    <dbPr connection="Data Model Connection" command="Input-Output Metrics" commandType="3"/>
    <extLst>
      <ext xmlns:x15="http://schemas.microsoft.com/office/spreadsheetml/2010/11/main" uri="{DE250136-89BD-433C-8126-D09CA5730AF9}">
        <x15:connection id="" model="1"/>
      </ext>
    </extLst>
  </connection>
  <connection id="4" xr16:uid="{6A4A0856-22A9-4288-8AC9-F8CCDF93F64C}" keepAlive="1" name="ModelConnection_ExternalData_13" description="Data Model" type="5" refreshedVersion="8" minRefreshableVersion="5" saveData="1">
    <dbPr connection="Data Model Connection" command="Index" commandType="3"/>
    <extLst>
      <ext xmlns:x15="http://schemas.microsoft.com/office/spreadsheetml/2010/11/main" uri="{DE250136-89BD-433C-8126-D09CA5730AF9}">
        <x15:connection id="" model="1"/>
      </ext>
    </extLst>
  </connection>
  <connection id="5" xr16:uid="{92730384-D4F2-449E-8A0C-B12515BD0D92}" keepAlive="1" name="ModelConnection_ExternalData_2" description="Data Model" type="5" refreshedVersion="8" minRefreshableVersion="5" saveData="1">
    <dbPr connection="Data Model Connection" command="Specific Actions" commandType="3"/>
    <extLst>
      <ext xmlns:x15="http://schemas.microsoft.com/office/spreadsheetml/2010/11/main" uri="{DE250136-89BD-433C-8126-D09CA5730AF9}">
        <x15:connection id="" model="1"/>
      </ext>
    </extLst>
  </connection>
  <connection id="6" xr16:uid="{00000000-0015-0000-FFFF-FFFF09000000}" keepAlive="1" name="Query - Auto-populate Specific Actions" description="Connection to the 'Auto-populate Specific Actions' query in the workbook." type="5" refreshedVersion="8" background="1" saveData="1">
    <dbPr connection="Provider=Microsoft.Mashup.OleDb.1;Data Source=$Workbook$;Location=&quot;Auto-populate Specific Actions&quot;;Extended Properties=&quot;&quot;" command="SELECT * FROM [Auto-populate Specific Actions]"/>
  </connection>
  <connection id="7" xr16:uid="{00000000-0015-0000-FFFF-FFFF03000000}" keepAlive="1" name="Query - CETA Categories" description="Connection to the 'CETA Categories' query in the workbook." type="5" refreshedVersion="8" background="1" saveData="1">
    <dbPr connection="Provider=Microsoft.Mashup.OleDb.1;Data Source=$Workbook$;Location=&quot;CETA Categories&quot;;Extended Properties=&quot;&quot;" command="SELECT * FROM [CETA Categories]"/>
  </connection>
  <connection id="8" xr16:uid="{00000000-0015-0000-FFFF-FFFF04000000}" keepAlive="1" name="Query - Clean Energy Interim Targets" description="Connection to the 'Clean Energy Interim Targets' query in the workbook." type="5" refreshedVersion="8" background="1" saveData="1">
    <dbPr connection="Provider=Microsoft.Mashup.OleDb.1;Data Source=$Workbook$;Location=&quot;Clean Energy Interim Targets&quot;;Extended Properties=&quot;&quot;" command="SELECT * FROM [Clean Energy Interim Targets]"/>
  </connection>
  <connection id="9" xr16:uid="{00000000-0015-0000-FFFF-FFFF05000000}" keepAlive="1" name="Query - Contacts" description="Connection to the 'Contacts' query in the workbook." type="5" refreshedVersion="8" background="1" saveData="1">
    <dbPr connection="Provider=Microsoft.Mashup.OleDb.1;Data Source=$Workbook$;Location=Contacts;Extended Properties=&quot;&quot;" command="SELECT * FROM [Contacts]"/>
  </connection>
  <connection id="10" xr16:uid="{00000000-0015-0000-FFFF-FFFF0A000000}" name="Query - Index" description="Connection to the 'Index' query in the workbook." type="100" refreshedVersion="8" minRefreshableVersion="5">
    <extLst>
      <ext xmlns:x15="http://schemas.microsoft.com/office/spreadsheetml/2010/11/main" uri="{DE250136-89BD-433C-8126-D09CA5730AF9}">
        <x15:connection id="81afd718-0ab6-45cc-bc92-1c332e8115d2"/>
      </ext>
    </extLst>
  </connection>
  <connection id="11" xr16:uid="{00000000-0015-0000-FFFF-FFFF06000000}" name="Query - Indicators" description="Connection to the 'Indicators' query in the workbook." type="100" refreshedVersion="8" minRefreshableVersion="5">
    <extLst>
      <ext xmlns:x15="http://schemas.microsoft.com/office/spreadsheetml/2010/11/main" uri="{DE250136-89BD-433C-8126-D09CA5730AF9}">
        <x15:connection id="fb5bbe83-e9e3-4e42-954a-705524f064ed"/>
      </ext>
    </extLst>
  </connection>
  <connection id="12" xr16:uid="{00000000-0015-0000-FFFF-FFFF07000000}" name="Query - Input-Output Metrics" description="Connection to the 'Input-Output Metrics' query in the workbook." type="100" refreshedVersion="8" minRefreshableVersion="5">
    <extLst>
      <ext xmlns:x15="http://schemas.microsoft.com/office/spreadsheetml/2010/11/main" uri="{DE250136-89BD-433C-8126-D09CA5730AF9}">
        <x15:connection id="f1e4a099-af33-4531-8a80-1f7836d8a071"/>
      </ext>
    </extLst>
  </connection>
  <connection id="13" xr16:uid="{00000000-0015-0000-FFFF-FFFF08000000}" name="Query - Outcome Metrics" description="Connection to the 'Outcome Metrics' query in the workbook." type="100" refreshedVersion="8" minRefreshableVersion="5">
    <extLst>
      <ext xmlns:x15="http://schemas.microsoft.com/office/spreadsheetml/2010/11/main" uri="{DE250136-89BD-433C-8126-D09CA5730AF9}">
        <x15:connection id="31a55044-cf47-4987-b0e8-7948042ca530"/>
      </ext>
    </extLst>
  </connection>
  <connection id="14" xr16:uid="{00000000-0015-0000-FFFF-FFFF0B000000}" name="Query - Specific Actions" description="Connection to the 'Specific Actions' query in the workbook." type="100" refreshedVersion="8" minRefreshableVersion="5">
    <extLst>
      <ext xmlns:x15="http://schemas.microsoft.com/office/spreadsheetml/2010/11/main" uri="{DE250136-89BD-433C-8126-D09CA5730AF9}">
        <x15:connection id="1f116788-439f-40b6-8ed6-4fbf4fb61398"/>
      </ext>
    </extLst>
  </connection>
  <connection id="15" xr16:uid="{00000000-0015-0000-FFFF-FFFF0C000000}" keepAlive="1" name="Query - Specific Targets" description="Connection to the 'Specific Targets' query in the workbook." type="5" refreshedVersion="8" background="1" saveData="1">
    <dbPr connection="Provider=Microsoft.Mashup.OleDb.1;Data Source=$Workbook$;Location=&quot;Specific Targets&quot;;Extended Properties=&quot;&quot;" command="SELECT * FROM [Specific Targets]"/>
  </connection>
  <connection id="16" xr16:uid="{00000000-0015-0000-FFFF-FFFF0D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<sst xmlns="http://schemas.openxmlformats.org/spreadsheetml/2006/main" count="1178" uniqueCount="493">
  <si>
    <t>Indicator</t>
  </si>
  <si>
    <t>Long Description</t>
  </si>
  <si>
    <t>Specific Action</t>
  </si>
  <si>
    <t>Renewable Energy</t>
  </si>
  <si>
    <t>Resource Category</t>
  </si>
  <si>
    <t>Demand Response</t>
  </si>
  <si>
    <t>Energy Efficiency</t>
  </si>
  <si>
    <t>Other</t>
  </si>
  <si>
    <t>Air Quality and Health</t>
  </si>
  <si>
    <t>Industrial Decarbonization</t>
  </si>
  <si>
    <t>Aviation Decarbonization</t>
  </si>
  <si>
    <t>Transportation Decarbonization</t>
  </si>
  <si>
    <t>Long-duration Storage</t>
  </si>
  <si>
    <t>Distributed Solar and Storage</t>
  </si>
  <si>
    <t>Community and Economic Development</t>
  </si>
  <si>
    <t>Energy Efficiency and Weatherization</t>
  </si>
  <si>
    <t>Electric Vehicle Energy Management</t>
  </si>
  <si>
    <t>Apprenticeship Program</t>
  </si>
  <si>
    <t>Community Solar</t>
  </si>
  <si>
    <t>Utility-scale Resources</t>
  </si>
  <si>
    <t>Resilience</t>
  </si>
  <si>
    <t>Units</t>
  </si>
  <si>
    <t>4-year Period</t>
  </si>
  <si>
    <t>Public Outreach and Engagement</t>
  </si>
  <si>
    <t>Program Type</t>
  </si>
  <si>
    <t>How will the specific action and its resources be governed by (if applicable), serve, or benefit highly impacted communities or vulnerable populations, if at all?</t>
  </si>
  <si>
    <t>CETA Category</t>
  </si>
  <si>
    <t>What is the timing of this specific action?</t>
  </si>
  <si>
    <t>What is the estimated cost of this specific action?</t>
  </si>
  <si>
    <t>What is the general location of this specific action and its resources (if applicable)?</t>
  </si>
  <si>
    <t>Renewable</t>
  </si>
  <si>
    <t>Nonemitting</t>
  </si>
  <si>
    <t>Total</t>
  </si>
  <si>
    <t>Details</t>
  </si>
  <si>
    <t>Source</t>
  </si>
  <si>
    <t>Date Last Updated</t>
  </si>
  <si>
    <t>Do not complete this section unless the utility intends to comply using the 2% incremental cost approach specified in WAC 194-40-230.</t>
  </si>
  <si>
    <t>Year</t>
  </si>
  <si>
    <t>Retail revenue requirement</t>
  </si>
  <si>
    <t>Annual amount from revenue increase equal to 2% of prior year revenue requirement</t>
  </si>
  <si>
    <t>Number of years in effect</t>
  </si>
  <si>
    <t>Threshold amount over four years</t>
  </si>
  <si>
    <t>Sum of threshold amounts</t>
  </si>
  <si>
    <t>Annual threshold amount as a percentage of average retail revenue requirement</t>
  </si>
  <si>
    <t>Meets threshold?</t>
  </si>
  <si>
    <t>Average EHD v2.0 rank for service territory</t>
  </si>
  <si>
    <t>Link to Instructions to Identify Highly Impacted Communities (HIC)</t>
  </si>
  <si>
    <t>Link to the Environmental Health Disparities (EHD) Map</t>
  </si>
  <si>
    <t>Annual threshold amount</t>
  </si>
  <si>
    <t>Will resources be located in highly impacted communities or vulnerable populations? (Y/N/Not Applicable)</t>
  </si>
  <si>
    <t>American Community Survey</t>
  </si>
  <si>
    <t>% unemployed over 16 years old</t>
  </si>
  <si>
    <t>Factor Category</t>
  </si>
  <si>
    <t>Factor</t>
  </si>
  <si>
    <t>Unemployment</t>
  </si>
  <si>
    <t>Employment</t>
  </si>
  <si>
    <t>E.g., Employment</t>
  </si>
  <si>
    <t>Vulnerable Population Factor Category</t>
  </si>
  <si>
    <t>Age</t>
  </si>
  <si>
    <t>Arrearage</t>
  </si>
  <si>
    <t>Disability</t>
  </si>
  <si>
    <t>Education</t>
  </si>
  <si>
    <t>Energy burden</t>
  </si>
  <si>
    <t>Health</t>
  </si>
  <si>
    <t>Housing</t>
  </si>
  <si>
    <t>Income</t>
  </si>
  <si>
    <t>Income +</t>
  </si>
  <si>
    <t>Index</t>
  </si>
  <si>
    <t>Internet Access</t>
  </si>
  <si>
    <t>Language</t>
  </si>
  <si>
    <t>Race</t>
  </si>
  <si>
    <t>Rural customers</t>
  </si>
  <si>
    <t>Transportation</t>
  </si>
  <si>
    <t>Program Name</t>
  </si>
  <si>
    <t>Incremental Cost</t>
  </si>
  <si>
    <t>Item Name</t>
  </si>
  <si>
    <t>No-CETA Resource Portfolio</t>
  </si>
  <si>
    <t>With-CETA Resource Portfolio</t>
  </si>
  <si>
    <t>Total Incremental Cost</t>
  </si>
  <si>
    <t>Average annual incremental cost</t>
  </si>
  <si>
    <t>Summary of Results</t>
  </si>
  <si>
    <t>Provide a summary of the public input process conducted in compliance with WAC 194-40-220.</t>
  </si>
  <si>
    <t>Notes</t>
  </si>
  <si>
    <t>Conservation Assessment Method</t>
  </si>
  <si>
    <t>Conservation Potential Assessment</t>
  </si>
  <si>
    <t>Regional Assessment</t>
  </si>
  <si>
    <t>Highly Impacted Community Identification Method</t>
  </si>
  <si>
    <t>Highly Impacted Communities Data Table</t>
  </si>
  <si>
    <t>Environmental Health Disparities Map</t>
  </si>
  <si>
    <t>Yes</t>
  </si>
  <si>
    <t>No</t>
  </si>
  <si>
    <t>Compliant?</t>
  </si>
  <si>
    <t>Targets</t>
  </si>
  <si>
    <t>Enter information in yellow fields</t>
  </si>
  <si>
    <t>Do not modify grey-shaded fields.</t>
  </si>
  <si>
    <t>Public Participation</t>
  </si>
  <si>
    <t>Indicators &amp; Forecast</t>
  </si>
  <si>
    <t>Specific Actions &amp; Equity</t>
  </si>
  <si>
    <t>Long-term Plans</t>
  </si>
  <si>
    <t>Resource Adequacy Standard</t>
  </si>
  <si>
    <t>Did your utility conduct a demand response assessment?</t>
  </si>
  <si>
    <t>Select drop-down option from list in orange fields</t>
  </si>
  <si>
    <t>Clean Energy Implementation Plan Reporting Template</t>
  </si>
  <si>
    <t>Relevant Clean Energy Transformation Act Statutes and Rules</t>
  </si>
  <si>
    <t>Email</t>
  </si>
  <si>
    <t>Web address of published CEIP</t>
  </si>
  <si>
    <t>Utility Name</t>
  </si>
  <si>
    <t>Report Date</t>
  </si>
  <si>
    <t>Contact Name</t>
  </si>
  <si>
    <t>Phone Number</t>
  </si>
  <si>
    <t>Compliance Period</t>
  </si>
  <si>
    <t>Utility Name &amp; Contact Information</t>
  </si>
  <si>
    <t>Highly Impacted Communities &amp; Vulnerable Populations</t>
  </si>
  <si>
    <t>Asotin County PUD #1</t>
  </si>
  <si>
    <t>Avista (WA)</t>
  </si>
  <si>
    <t>Benton County PUD #1</t>
  </si>
  <si>
    <t>Benton Rural Electric Assn</t>
  </si>
  <si>
    <t>Big Bend Electric Coop</t>
  </si>
  <si>
    <t>Centralia City Light</t>
  </si>
  <si>
    <t>Chelan County PUD #1</t>
  </si>
  <si>
    <t>Cheney Light Department</t>
  </si>
  <si>
    <t>Chewelah Electric Department</t>
  </si>
  <si>
    <t>City of Blaine</t>
  </si>
  <si>
    <t>Clallam County PUD #1</t>
  </si>
  <si>
    <t>Clark County PUD #1</t>
  </si>
  <si>
    <t>Clearwater Power (WA)</t>
  </si>
  <si>
    <t>Columbia Rural Electric Assn (WA)</t>
  </si>
  <si>
    <t>Consolidated Irrigation District #19</t>
  </si>
  <si>
    <t>Coulee Dam, Town of</t>
  </si>
  <si>
    <t>Cowlitz County PUD #1</t>
  </si>
  <si>
    <t>Douglas County PUD #1</t>
  </si>
  <si>
    <t>Eatonville Electric Department</t>
  </si>
  <si>
    <t>Ellensburg Electric Division</t>
  </si>
  <si>
    <t>Elmhurst Mutual Power &amp; Light</t>
  </si>
  <si>
    <t>Energy Northwest</t>
  </si>
  <si>
    <t>Fairchild Airforce Base</t>
  </si>
  <si>
    <t>Ferry County PUD #1</t>
  </si>
  <si>
    <t>Franklin County PUD #1</t>
  </si>
  <si>
    <t>Grant County PUD #2</t>
  </si>
  <si>
    <t>Grant County PUD #2 (Rate Schedule 13)</t>
  </si>
  <si>
    <t>Grays Harbor County PUD #1</t>
  </si>
  <si>
    <t>Inland Power &amp; Light</t>
  </si>
  <si>
    <t>Jefferson County PUD #1</t>
  </si>
  <si>
    <t>Kalispel Tribal Utility</t>
  </si>
  <si>
    <t>Kittitas County PUD #1</t>
  </si>
  <si>
    <t>Klickitat County PUD #1</t>
  </si>
  <si>
    <t>Lakeview Light &amp; Power</t>
  </si>
  <si>
    <t>Lewis County PUD #1</t>
  </si>
  <si>
    <t>Mason County PUD #1</t>
  </si>
  <si>
    <t>Mason County PUD #3</t>
  </si>
  <si>
    <t>McCleary Light &amp; Power</t>
  </si>
  <si>
    <t>Milton Electric Division</t>
  </si>
  <si>
    <t>Modern Electric Water Company</t>
  </si>
  <si>
    <t>Nespelem Valley Elec Coop</t>
  </si>
  <si>
    <t>Northern Lights (WA)</t>
  </si>
  <si>
    <t>Ohop Mutual Light</t>
  </si>
  <si>
    <t>Okanogan County Electric Coop</t>
  </si>
  <si>
    <t>Okanogan County PUD #1</t>
  </si>
  <si>
    <t>Orcas Power &amp; Light Coop</t>
  </si>
  <si>
    <t>Pacific County PUD #2</t>
  </si>
  <si>
    <t>Parkland Light &amp; Water</t>
  </si>
  <si>
    <t>Pend Oreille County PUD #1</t>
  </si>
  <si>
    <t>Peninsula Light</t>
  </si>
  <si>
    <t>Port Angeles Light Operations</t>
  </si>
  <si>
    <t>Port of Seattle</t>
  </si>
  <si>
    <t>Puget Sound Energy</t>
  </si>
  <si>
    <t>Puget Sound Energy Green Direct Program</t>
  </si>
  <si>
    <t>Richland Energy Services</t>
  </si>
  <si>
    <t>Ruston, Town of</t>
  </si>
  <si>
    <t>Seattle City Light</t>
  </si>
  <si>
    <t>Skamania County PUD #1</t>
  </si>
  <si>
    <t>Snohomish County PUD #1</t>
  </si>
  <si>
    <t>Steilacoom Electric Utility</t>
  </si>
  <si>
    <t>Sumas, City of</t>
  </si>
  <si>
    <t>Tacoma Power</t>
  </si>
  <si>
    <t>Tanner Electric Coop</t>
  </si>
  <si>
    <t>Vera Water &amp; Power</t>
  </si>
  <si>
    <t>Wahkiakum County PUD #1</t>
  </si>
  <si>
    <t>Whatcom County PUD #1</t>
  </si>
  <si>
    <t>Yakama Power</t>
  </si>
  <si>
    <t>PacifiCorp</t>
  </si>
  <si>
    <t>Public Health</t>
  </si>
  <si>
    <t>Reduction of Burdens to Vulnerable Populations and Highly Impacted Communities</t>
  </si>
  <si>
    <t>Please briefly describe your demand response assessment findings. Please describe if there are DR opportunities for particular customer classes or barriers to utilizing DR in your service territory. Please describe which DR technologies were found to be cost-effective, reliable, and feasible.</t>
  </si>
  <si>
    <t>Are you a "qualifying utility" under the EIA?</t>
  </si>
  <si>
    <t>What are the top 1-3 EHD factors in your highly impacted communities? What are the rankings for these EHD factors and the associated metrics?</t>
  </si>
  <si>
    <t>Economic Development</t>
  </si>
  <si>
    <t>Resource adequacy standard (e.g., peak load standards, loss of load probability or loss of load expectation)</t>
  </si>
  <si>
    <t>Methods of measurement (e.g., probabilistic assessments of resource adequacy)</t>
  </si>
  <si>
    <t>Identify the resource adequacy standard and measurement metrics adopted by the utility under WAC 194-40-210 and used in establishing the targets in the CEIP. Identify and explain any changes to your resource adequacy standard.</t>
  </si>
  <si>
    <r>
      <rPr>
        <b/>
        <sz val="11"/>
        <color theme="1"/>
        <rFont val="Calibri"/>
        <family val="2"/>
        <scheme val="minor"/>
      </rPr>
      <t>RCW 19.405.060</t>
    </r>
    <r>
      <rPr>
        <sz val="11"/>
        <color theme="1"/>
        <rFont val="Calibri"/>
        <family val="2"/>
        <scheme val="minor"/>
      </rPr>
      <t xml:space="preserve">
</t>
    </r>
    <r>
      <rPr>
        <b/>
        <sz val="11"/>
        <color theme="1"/>
        <rFont val="Calibri"/>
        <family val="2"/>
        <scheme val="minor"/>
      </rPr>
      <t>Clean energy implementation plan—Compliance criteria—Incremental cost of compliance.</t>
    </r>
    <r>
      <rPr>
        <sz val="11"/>
        <color theme="1"/>
        <rFont val="Calibri"/>
        <family val="2"/>
        <scheme val="minor"/>
      </rPr>
      <t xml:space="preserve">
     (2)(a) By January 1, 2022, and every four years thereafter, each consumer-owned utility must develop and submit to the department a four-year clean energy implementation plan for the standards established under RCW 19.405.040(1) and 19.405.050(1) that: (i) Proposes interim targets for meeting the standard under RCW 19.405.040(1) during the years prior to 2030 and between 2030 and 2045, as well as specific targets for energy efficiency, demand response, and renewable energy; (ii) Is informed by the consumer-owned utility's clean energy action plan developed under RCW 19.280.030(1) or other ten-year plan developed under RCW 19.280.030(5); (iii) Is consistent with subsection (4) of this section; and (iv) Identifies specific actions to be taken by the consumer-owned utility over the next four years, consistent with the utility's long-range resource plan and resource adequacy requirements, that demonstrate progress towards meeting the standards under RCW 19.405.040(1) and 19.405.050(1) and the interim targets proposed under (a)(i) of this subsection. The specific actions identified must be informed by the consumer-owned utility's historic performance under median water conditions and resource capability and by the consumer-owned utility's participation in centralized markets. In identifying specific actions in its clean energy implementation plan, the consumer-owned utility may also take into consideration any significant and unplanned loss or addition of load it experiences.
     (b) The governing body of the consumer-owned utility must, after a public meeting, adopt the consumer-owned utility's clean energy implementation plan. The clean energy implementation plan must be submitted to the department and made available to the public. The governing body may adopt more stringent targets than those proposed by the consumer-owned utility and periodically adjust or expedite timelines if it can be demonstrated that such targets or timelines can be achieved in a manner consistent with the following: (i) Maintaining and protecting the safety, reliable operation, and balancing of the electric system; (ii) Planning to meet the standards at the lowest reasonable cost, considering risk; (iii) Ensuring that all customers are benefiting from the transition to clean energy: Through the equitable distribution of energy and nonenergy benefits and reduction of burdens to vulnerable populations and highly impacted communities; long-term and short-term public health and environmental benefits and reduction of costs and risks; and energy security and resiliency; and (iv) Ensuring that no customer or class of customers is unreasonably harmed by any resulting increases in the cost of utility-supplied electricity as may be necessary to comply with the standards.
     (4)(a) A consumer-owned utility must be considered to be in compliance with the standards under RCW 19.405.040(1) and 19.405.050(1) if, over the four-year compliance period, the average annual incremental cost of meeting the standards or the interim targets established under subsection (2) of this section meets or exceeds a two percent increase of the consumer-owned utility's retail revenue requirement above the previous year. All costs included in the determination of cost impact must be directly attributable to actions necessary to comply with the requirements of RCW 19.405.040 and 19.405.050.
     (b) If a consumer-owned utility relies on (a) of this subsection as a basis for compliance with the standard under RCW 19.405.040(1), and it has not met eighty percent of its annual retail electric load using electricity from renewable resources and nonemitting electric generation, then it must demonstrate that it has maximized investments in renewable resources and nonemitting electric generation prior to using alternative compliance options allowed under RCW 19.405.040(1)(b).
</t>
    </r>
    <r>
      <rPr>
        <b/>
        <sz val="11"/>
        <color theme="1"/>
        <rFont val="Calibri"/>
        <family val="2"/>
        <scheme val="minor"/>
      </rPr>
      <t xml:space="preserve">WAC 194-40-200
Clean energy implementation plan. </t>
    </r>
    <r>
      <rPr>
        <sz val="11"/>
        <color theme="1"/>
        <rFont val="Calibri"/>
        <family val="2"/>
        <scheme val="minor"/>
      </rPr>
      <t xml:space="preserve">
     (1) </t>
    </r>
    <r>
      <rPr>
        <b/>
        <sz val="11"/>
        <color theme="1"/>
        <rFont val="Calibri"/>
        <family val="2"/>
        <scheme val="minor"/>
      </rPr>
      <t>Specific actions.</t>
    </r>
    <r>
      <rPr>
        <sz val="11"/>
        <color theme="1"/>
        <rFont val="Calibri"/>
        <family val="2"/>
        <scheme val="minor"/>
      </rPr>
      <t xml:space="preserve"> Each utility must identify in each CEIP the specific actions the utility will take during the next interim performance period or GHG neutral compliance period to demonstrate progress toward meeting the standards under RCW 19.405.040(1) and 19.405.050(1) and the interim targets under subsection (2) of this section and the specific tar gets under subsection (3) of this section. Specific actions must be consistent with the requirements of RCW 19.405.060 (2)(a)(iv). 
     (2) </t>
    </r>
    <r>
      <rPr>
        <b/>
        <sz val="11"/>
        <color theme="1"/>
        <rFont val="Calibri"/>
        <family val="2"/>
        <scheme val="minor"/>
      </rPr>
      <t>Interim target.</t>
    </r>
    <r>
      <rPr>
        <sz val="11"/>
        <color theme="1"/>
        <rFont val="Calibri"/>
        <family val="2"/>
        <scheme val="minor"/>
      </rPr>
      <t xml:space="preserve"> The CEIP must establish an interim target for the percentage of retail load to be served using renewable and nonemitting resources during the period covered by the CEIP. The interim target must demonstrate progress toward meeting the standards under RCW 19.405.040(1) and 19.405.050(1), if the utility is not already meeting the relevant standard. 
      (3) </t>
    </r>
    <r>
      <rPr>
        <b/>
        <sz val="11"/>
        <color theme="1"/>
        <rFont val="Calibri"/>
        <family val="2"/>
        <scheme val="minor"/>
      </rPr>
      <t xml:space="preserve">Specific targets. </t>
    </r>
    <r>
      <rPr>
        <sz val="11"/>
        <color theme="1"/>
        <rFont val="Calibri"/>
        <family val="2"/>
        <scheme val="minor"/>
      </rPr>
      <t xml:space="preserve">The CEIP must establish specific targets, for the interim performance period or GHG neutral compliance period covered by the CEIP, for each of the following categories of resources: 
      (a) </t>
    </r>
    <r>
      <rPr>
        <b/>
        <sz val="11"/>
        <color theme="1"/>
        <rFont val="Calibri"/>
        <family val="2"/>
        <scheme val="minor"/>
      </rPr>
      <t>Energy efficiency.</t>
    </r>
    <r>
      <rPr>
        <sz val="11"/>
        <color theme="1"/>
        <rFont val="Calibri"/>
        <family val="2"/>
        <scheme val="minor"/>
      </rPr>
      <t xml:space="preserve"> (i) The CEIP must establish a target for the amount, expressed in megawatt-hours of first-year savings, of energy efficiency resources expected to be acquired during the period. The energy efficiency target must comply with WAC 194-40-330(1). (ii) A utility may update its CEIP to incorporate a revised energy efficiency target to match a biennial conservation target established by the utility under RCW 19.285.040 (1)(b) and WAC 194-37-070. 
     (b) </t>
    </r>
    <r>
      <rPr>
        <b/>
        <sz val="11"/>
        <color theme="1"/>
        <rFont val="Calibri"/>
        <family val="2"/>
        <scheme val="minor"/>
      </rPr>
      <t>Demand response resources.</t>
    </r>
    <r>
      <rPr>
        <sz val="11"/>
        <color theme="1"/>
        <rFont val="Calibri"/>
        <family val="2"/>
        <scheme val="minor"/>
      </rPr>
      <t xml:space="preserve"> The CEIP must specify a target for the amount, expressed in megawatts, of demand response resources to be acquired during the period. The demand response target must comply with WAC 194-40-330(2). 
   </t>
    </r>
    <r>
      <rPr>
        <b/>
        <sz val="11"/>
        <color theme="1"/>
        <rFont val="Calibri"/>
        <family val="2"/>
        <scheme val="minor"/>
      </rPr>
      <t xml:space="preserve">  </t>
    </r>
    <r>
      <rPr>
        <sz val="11"/>
        <color theme="1"/>
        <rFont val="Calibri"/>
        <family val="2"/>
        <scheme val="minor"/>
      </rPr>
      <t xml:space="preserve">(c) </t>
    </r>
    <r>
      <rPr>
        <b/>
        <sz val="11"/>
        <color theme="1"/>
        <rFont val="Calibri"/>
        <family val="2"/>
        <scheme val="minor"/>
      </rPr>
      <t>Renewable energy.</t>
    </r>
    <r>
      <rPr>
        <sz val="11"/>
        <color theme="1"/>
        <rFont val="Calibri"/>
        <family val="2"/>
        <scheme val="minor"/>
      </rPr>
      <t xml:space="preserve"> The utility's target for renewable energy must identify the quantity in megawatt-hours of renewable electricity to be used in the period. 
     (4) </t>
    </r>
    <r>
      <rPr>
        <b/>
        <sz val="11"/>
        <color theme="1"/>
        <rFont val="Calibri"/>
        <family val="2"/>
        <scheme val="minor"/>
      </rPr>
      <t xml:space="preserve">Specific actions to ensure equitable transition. </t>
    </r>
    <r>
      <rPr>
        <sz val="11"/>
        <color theme="1"/>
        <rFont val="Calibri"/>
        <family val="2"/>
        <scheme val="minor"/>
      </rPr>
      <t xml:space="preserve">To meet the requirements of RCW 19.405.040(8), the CEIP must, at a minimum: 
     (a) Identify each highly impacted community, as defined in RCW 19.405.020(23), and its designation as either: (i) A community designated by the department of health based on cumulative impact analyses; or (ii) A community located in census tracts that are at least partially on Indian country.
     (b) Identify vulnerable populations based on the adverse socioeconomic factors and sensitivity factors developed through a public process established by the utility and describe and explain any changes from the utility's previous CEIP, if any; 
     (c) Report the forecasted distribution of energy and nonenergy costs and benefits for the utility's portfolio of specific actions, including impacts resulting from achievement of the specific targets established under subsection (3) of this section. The report must: (i) Include one or more indicators applicable to the utility's service area and associated with energy benefits, nonenergy benefits, reduction of burdens, public health, environment, reduction in cost, energy security, or resiliency developed through a public process as part of the utility's long-term planning, for the provisions in RCW 19.405.040(8); (ii) Identify the expected effect of specific actions on highly impacted communities and vulnerable populations and the general location, if applicable, timing, and estimated cost of each specific action. If applicable, identify whether any resource will be located in highly impacted communities or will be governed by, serve, or otherwise benefit highly impacted communities or vulnerable populations in part or in whole; and (iii) Describe how the specific actions in the CEIP are consistent with, and informed by, the utility's longer-term strategies based on the analysis in RCW 19.280.030 (1)(k) and clean energy action plan in RCW 19.280.030(1)(l) from its most recent integrated resource plan, if applicable.
     (d) Describe how the utility intends to reduce risks to highly impacted communities and vulnerable populations associated with the transition to clean energy. 
     (5) </t>
    </r>
    <r>
      <rPr>
        <b/>
        <sz val="11"/>
        <color theme="1"/>
        <rFont val="Calibri"/>
        <family val="2"/>
        <scheme val="minor"/>
      </rPr>
      <t>Use of alternative compliance options.</t>
    </r>
    <r>
      <rPr>
        <sz val="11"/>
        <color theme="1"/>
        <rFont val="Calibri"/>
        <family val="2"/>
        <scheme val="minor"/>
      </rPr>
      <t xml:space="preserve"> The CEIP must identify any planned use during the period of alternative compliance options, as provided for in RCW 19.405.040 (1)(b). 
     (6) The CEIP must be consistent with the most recent integrated resource plan or resource plan, as applicable, prepared by the utility under RCW 19.280.030. 
     (7) The CEIP must be consistent with the utility's clean energy action plan developed under RCW 19.280.030(1) or other ten-year plan developed under RCW 19.280.030(5). 
     (8) The CEIP must identify the resource adequacy standard and measurement metrics adopted by the utility under WAC 194-40-210 and used in establishing the targets in its CEIP. (9) If the utility intends to comply using the two percent incremental cost approach specified in WAC 194-40-230, the CEIP must include the information required in WAC 194-40-230(3) and, if applicable, the demonstration required in WAC 194-40-350(2). 
     (10) Any utility that is not subject to RCW 19.280.030(1) may meet the requirements of this section through a simplified reporting form provided by commerce.</t>
    </r>
  </si>
  <si>
    <t>Describe how the target demonstrates progress toward meeting the 2030 and 2045 CETA standards (WAC 194-40-200(2)).</t>
  </si>
  <si>
    <t>Specific targets (WAC 194-40-200(3))</t>
  </si>
  <si>
    <t>Highly impacted communities (WAC 194-40-200(4))</t>
  </si>
  <si>
    <t>Vulnerable populations  (WAC 194-40-200(4))</t>
  </si>
  <si>
    <t>Public participation (WAC 194-40-200(4), -220(1))</t>
  </si>
  <si>
    <t>Resource adequacy standard (WAC 194-40-200(8))</t>
  </si>
  <si>
    <t>Integrated resource plan &amp; clean energy action plan compliance (WAC 194-40-200(6-7), WAC 194-40-200(4)(c)(iii))</t>
  </si>
  <si>
    <t>Environmental Benefits</t>
  </si>
  <si>
    <t>Reduction of Costs and Risks</t>
  </si>
  <si>
    <t>Energy Security and Resiliency</t>
  </si>
  <si>
    <t>MWh to be acquired over the interim performance period</t>
  </si>
  <si>
    <t>Itemize all lowest reasonable costs the utility intends to incur during this interim period in order to comply with the requirements of the Clean Energy Transformation Act (CETA), RCW 19.405.040 and 19.405.050. Also, provide the alternative lowest reasonable cost if the utility did not have to comply with CETA. If a resource included in an actual or alternative portfolio has a useful life or contract duration of greater than one year, the cost of that resource must be allocated over the expected useful life or contract duration using a levelized cost or fixed charge factor.</t>
  </si>
  <si>
    <t>Incremental cost calculation (WAC 194-40-230)</t>
  </si>
  <si>
    <t>You may use the calculator below to help estimate incremental costs; however, submission of detailed reporting is still required to comply with WAC 194-40-230. Delete the example numbers provided in the yellow fields below. Enter information in the yellow fields only. The grey cells will populate themselves.</t>
  </si>
  <si>
    <t>Please upload separately documentation and detailed reporting necessary to comply with the CEIP incremental cost reporting requirements in WAC 194-40-230.</t>
  </si>
  <si>
    <t>Report Year</t>
  </si>
  <si>
    <t>How will the indicator and its associated metrics look different across the service territory in four years after taking the specific actions?</t>
  </si>
  <si>
    <t>Highly Impacted Community is defined in RCW 19.405.020(23) as:
(23) "Highly impacted community" means a community designated by the department of health based on cumulative impact analyses in RCW 19.405.140 or a community located in census tracts that are fully or partially on "Indian country" as defined in 18 U.S.C. Sec. 1151.
Department of Health has designated Highly Impacted Communities as those ranking 9 or 10 on the Environmental Health Disparities (EHD) map.</t>
  </si>
  <si>
    <r>
      <t xml:space="preserve">Please list all socioeconomic factors and sensitivity factors developed through a public process and used to identify Vulnerable Populations based on the definition in RCW 19.405.020(40): </t>
    </r>
    <r>
      <rPr>
        <i/>
        <sz val="11"/>
        <color theme="1"/>
        <rFont val="Calibri"/>
        <family val="2"/>
        <scheme val="minor"/>
      </rPr>
      <t xml:space="preserve">
(40) "Vulnerable populations" means communities that experience a disproportionate cumulative risk from environmental burdens due to:
(a) Adverse socioeconomic factors, including unemployment, high housing and transportation costs relative to income, access to food and health care, and linguistic isolation; and
(b) Sensitivity factors, such as low birth weight and higher rates of hospitalization.</t>
    </r>
  </si>
  <si>
    <t xml:space="preserve">How do your planned specific actions address the EHD factors for HICs (if applicable)? </t>
  </si>
  <si>
    <t>Please describe how your utility identified vulnerable populations through a public process (e.g., surveys, focus groups, public forums, etc.)</t>
  </si>
  <si>
    <t>How does your utility's planned specific actions address the vulnerable population factors (if applicable)?</t>
  </si>
  <si>
    <t>Describe and explain any changes to the factors from your utility's previous Clean Energy Implementation Plan (CEIP), if any:</t>
  </si>
  <si>
    <t>What barriers to public participation does your utility's community face due to language, cultural, economic, technology, or other factors?</t>
  </si>
  <si>
    <t>What reasonable accommodations has your utility provided to reduce barriers to public participation?</t>
  </si>
  <si>
    <t>Describe how public comments were reflected in the specific actions under WAC 194-40-200(4), including the development of one or more indicators and other elements of the CEIP and your utility's supporting integrated resource plan or resource plans, as applicable.</t>
  </si>
  <si>
    <t>Is your clean energy implementation plan (CEIP) consistent with the most recent integrated resource plan or resource plan, as applicable, prepared by your utility under RCW 19.280.030?</t>
  </si>
  <si>
    <t>Is your CEIP consistent with your utility's clean energy action plan developed under RCW 19.280.030(1) or other 10-year plan developed under RCW 19.280.030(5)?</t>
  </si>
  <si>
    <t>How are the specific actions consistent with your utility’s resource plan and clean energy action plan?</t>
  </si>
  <si>
    <t>Input Metric 1</t>
  </si>
  <si>
    <t>Input Metric 2</t>
  </si>
  <si>
    <t>Specific Action 1</t>
  </si>
  <si>
    <t>Specific Action 2</t>
  </si>
  <si>
    <t>Specific Action 3</t>
  </si>
  <si>
    <t>Specific Action 4</t>
  </si>
  <si>
    <t>Outcome Metric 1</t>
  </si>
  <si>
    <t>Outcome Metric 2</t>
  </si>
  <si>
    <t>Outcome Metric 3</t>
  </si>
  <si>
    <t>Outcome Metric 4</t>
  </si>
  <si>
    <t>Outcome Metric 5</t>
  </si>
  <si>
    <t>Input Metric 3</t>
  </si>
  <si>
    <t>Output Metric 1</t>
  </si>
  <si>
    <t>Output Metric 2</t>
  </si>
  <si>
    <t>Output Metric 3</t>
  </si>
  <si>
    <t>Are you a BPA "full requirements" customer?</t>
  </si>
  <si>
    <t>CEIP ID</t>
  </si>
  <si>
    <t>Compliance Year</t>
  </si>
  <si>
    <t>Claimant ID</t>
  </si>
  <si>
    <t>CEIP Hyperlink</t>
  </si>
  <si>
    <t>EIA Qualifying Utility?</t>
  </si>
  <si>
    <t>Full Requirements Customer?</t>
  </si>
  <si>
    <t>IRP Utility?</t>
  </si>
  <si>
    <t>2026</t>
  </si>
  <si>
    <t>2027</t>
  </si>
  <si>
    <t>2028</t>
  </si>
  <si>
    <t>2029</t>
  </si>
  <si>
    <t>Value</t>
  </si>
  <si>
    <t>%</t>
  </si>
  <si>
    <t>Clean Energy Type</t>
  </si>
  <si>
    <t>Hyperlink to Relevant Assessment</t>
  </si>
  <si>
    <t>MW to be acquired over the interim performance period</t>
  </si>
  <si>
    <t>Hyperlink to Relevant Assessment/Resource Plan</t>
  </si>
  <si>
    <t>Interim Targets Description</t>
  </si>
  <si>
    <t>Resource Plan Hyperlink</t>
  </si>
  <si>
    <t>CPA Hyperlink</t>
  </si>
  <si>
    <t>CPA Notes</t>
  </si>
  <si>
    <t>DR Methodology</t>
  </si>
  <si>
    <t>DR Assessment Findings</t>
  </si>
  <si>
    <t>DR Assessment Hyperlink</t>
  </si>
  <si>
    <t>DR Notes</t>
  </si>
  <si>
    <t>Establish air quality goals for all generation facilities and implement tracking/reporting system with an online dashboard</t>
  </si>
  <si>
    <t>Partner with industrial customers and community to fund testing of H2 combustion and share air quality data</t>
  </si>
  <si>
    <t>Invest in demonstration projects using blended or 100% clean fuels for industrial heat processes not served by electrification</t>
  </si>
  <si>
    <t>Partner with industrial partners to electrify industrial heat process</t>
  </si>
  <si>
    <t>Partner with airlines to use H2, electricity, and carbon-dioxide (CO2) to create sustainable aviation fuels</t>
  </si>
  <si>
    <t>Identify and upgrade grid infrastructure for urban delivery parking lots</t>
  </si>
  <si>
    <t>Develop pilot program using H2 as long-duration energy storage</t>
  </si>
  <si>
    <t>Deploy distributed dispatchable, carbon-free storage resources</t>
  </si>
  <si>
    <t>Invest in microgrid and backup energy storage projects focused on resilience in tribal or rural communities that have frequent outages</t>
  </si>
  <si>
    <t>Design a program for renters and MFH units to participate in distributed solar and storage</t>
  </si>
  <si>
    <t>Develop new tariff that accurately values and incentivizes distributed energy resources (DERs) &gt; 100 kW</t>
  </si>
  <si>
    <t>Acquire brownfields for clean energy development</t>
  </si>
  <si>
    <t>Leverage grant programs from Dept. of Energy (DOE) &amp; United States Dept. of Agriculture (USDA) for economic development in communities where transmission is built</t>
  </si>
  <si>
    <t>Create contract where energy developers pay into a community program or fund</t>
  </si>
  <si>
    <t>Ind_ID</t>
  </si>
  <si>
    <t>SA_ID</t>
  </si>
  <si>
    <t>Outcome Metric</t>
  </si>
  <si>
    <t>How will the indicator and its associated metrics look different across the service territory in fou</t>
  </si>
  <si>
    <t>SA_Index</t>
  </si>
  <si>
    <t>Metric Type</t>
  </si>
  <si>
    <t>Metric</t>
  </si>
  <si>
    <t>Number of Indian Country Census Tracts</t>
  </si>
  <si>
    <t>Number of HIC Census Tracts</t>
  </si>
  <si>
    <t>Average EHD for Service Territory</t>
  </si>
  <si>
    <t>Top EHD Factors</t>
  </si>
  <si>
    <t>Specific Actions to Address EHD Factors</t>
  </si>
  <si>
    <t>HIC ID Methodology</t>
  </si>
  <si>
    <t>VP ID Methodology</t>
  </si>
  <si>
    <t>Specific Actions to Address VP Factors</t>
  </si>
  <si>
    <t>VP Factor Changes</t>
  </si>
  <si>
    <t>Summary of Public Input</t>
  </si>
  <si>
    <t>Barriers to Public Participation</t>
  </si>
  <si>
    <t>Reasonable Accomodations</t>
  </si>
  <si>
    <t>Incorporation of Public Comments</t>
  </si>
  <si>
    <t>CEIP Consistent with RP?</t>
  </si>
  <si>
    <t>CEIP Consistent with CEAP?</t>
  </si>
  <si>
    <t>Specific Actions Consistent with RP and CEAP</t>
  </si>
  <si>
    <t>Resource Adequacy Methods of Measurement</t>
  </si>
  <si>
    <t>Submission: Submit this workbook and all supporting documentation via Smartsheet.</t>
  </si>
  <si>
    <t>Questions: Aaron Tam, Austin Scharff, Glenn Blackmon, Energy Office, CETA@commerce.wa.gov.</t>
  </si>
  <si>
    <t>MWh to be used over the interim performance period</t>
  </si>
  <si>
    <t>What other benefits does the specific action bring that isn't covered by the listed metrics? (optional)</t>
  </si>
  <si>
    <t>Resources Location</t>
  </si>
  <si>
    <t>What is the expected effect of this specific action on highly impacted communities and vulnerable populations?</t>
  </si>
  <si>
    <t>Interim targets: percentage of retail load to be served using renewable and nonemitting resources (WAC 194-40-200(2))</t>
  </si>
  <si>
    <t>Energy efficiency assessment methodology details</t>
  </si>
  <si>
    <t>Demand response assessment methodology details</t>
  </si>
  <si>
    <t>Design and implement energy efficiency and weatherization measures that improve indoor air quality.</t>
  </si>
  <si>
    <t>2026_1_1_1</t>
  </si>
  <si>
    <t>2026_1_1_2</t>
  </si>
  <si>
    <t>2026_1_1_3</t>
  </si>
  <si>
    <t>2026_1_2_1</t>
  </si>
  <si>
    <t>2026_1_2_2</t>
  </si>
  <si>
    <t>2026_1_2_3</t>
  </si>
  <si>
    <t>2026_1_2_4</t>
  </si>
  <si>
    <t>2026_1_3_1</t>
  </si>
  <si>
    <t>2026_1_3_2</t>
  </si>
  <si>
    <t>2026_1_3_3</t>
  </si>
  <si>
    <t>2026_1_4_1</t>
  </si>
  <si>
    <t>2026_1_4_2</t>
  </si>
  <si>
    <t>2026_1_4_3</t>
  </si>
  <si>
    <t>2026_1_5_1</t>
  </si>
  <si>
    <t>2026_1_5_2</t>
  </si>
  <si>
    <t>Blahblahblahblahblah</t>
  </si>
  <si>
    <t># of generation facilities with air quality targets</t>
  </si>
  <si>
    <t># of generation facilities that met/missed air quality targets</t>
  </si>
  <si>
    <t>$ invested into EE and Wx that improve indoor air quality each year</t>
  </si>
  <si>
    <t># of identified households for outreach</t>
  </si>
  <si>
    <t># of recipients in highly impacted communities and vulnerable populations</t>
  </si>
  <si>
    <t># of households retrofitted</t>
  </si>
  <si>
    <t>$ invested in program</t>
  </si>
  <si>
    <t># of tests completed</t>
  </si>
  <si>
    <t># of potential industrial partners identified</t>
  </si>
  <si>
    <t># of H2 facility conversions completed</t>
  </si>
  <si>
    <t># of meetings attended</t>
  </si>
  <si>
    <t># of industrial customers, state agencies, and utilities partnered with</t>
  </si>
  <si>
    <t>$ invested each year</t>
  </si>
  <si>
    <t># of fossil fuel peaker plants identified for replacement</t>
  </si>
  <si>
    <t># of demonstration projects completed</t>
  </si>
  <si>
    <t># of converted peaker plants</t>
  </si>
  <si>
    <t>% of facilities replaced in overburdened communities</t>
  </si>
  <si>
    <t>MW of capacity acquired to meet new demand</t>
  </si>
  <si>
    <t># of industrial facilities with heat processes electrified</t>
  </si>
  <si>
    <t>Fuel costs savings/growth due to electrification</t>
  </si>
  <si>
    <t>Joules replaced with electric sources</t>
  </si>
  <si>
    <t>MW of capacity acquired to support SAF</t>
  </si>
  <si>
    <t>Liters of conventional jet fuel replaced by SAF</t>
  </si>
  <si>
    <t>Liters of SAF sold</t>
  </si>
  <si>
    <t>Credits or $ equivalent generated from SAF production</t>
  </si>
  <si>
    <t># of urban delivery parking lots identified</t>
  </si>
  <si>
    <t># of urban delivery parking lots upgraded</t>
  </si>
  <si>
    <t># of urban delivery partners</t>
  </si>
  <si>
    <t>MT CO2e avoided through ICE vehicle usage replacement</t>
  </si>
  <si>
    <t>H2 capacity dedicated to storage</t>
  </si>
  <si>
    <t>H2 used to offset peak electricity</t>
  </si>
  <si>
    <t>Peak shaving in MWh</t>
  </si>
  <si>
    <t>Identify # of feasible projects for communities in need</t>
  </si>
  <si>
    <t># of projects completed or deployed in communities in need</t>
  </si>
  <si>
    <t>Power needs offset by storage resources</t>
  </si>
  <si>
    <t>$ invested in projects</t>
  </si>
  <si>
    <t># of projects completed</t>
  </si>
  <si>
    <t>Downtime avoided thru microgrid and storage utilization</t>
  </si>
  <si>
    <t>% of project capacity reserved for renters and MFH</t>
  </si>
  <si>
    <t>MW community procured for the renter and MFH program</t>
  </si>
  <si>
    <t># of subscribers</t>
  </si>
  <si>
    <t>% of people waitlisted for program</t>
  </si>
  <si>
    <t>% of renter and MFH dedicated community solar capacity subscribed</t>
  </si>
  <si>
    <t># of stakeholders engaged on new tariff design</t>
  </si>
  <si>
    <t># of DERs &gt; 100kW utilized after tariff goes into effect</t>
  </si>
  <si>
    <t># of identified brownfields in service territory</t>
  </si>
  <si>
    <t># of clean energy project RFPs received for brownfields</t>
  </si>
  <si>
    <t># of utilized brownfields</t>
  </si>
  <si>
    <t># of grant applications assigned to project team</t>
  </si>
  <si>
    <t>$s received from grants</t>
  </si>
  <si>
    <t># of community programs or funds identified</t>
  </si>
  <si>
    <t>$s distributed to community programs</t>
  </si>
  <si>
    <t># of community programs funded</t>
  </si>
  <si>
    <t>Misc Name 1</t>
  </si>
  <si>
    <t>Misc Name 2</t>
  </si>
  <si>
    <t>Misc Name 3</t>
  </si>
  <si>
    <t>Misc Name 4</t>
  </si>
  <si>
    <t>Misc Name 5</t>
  </si>
  <si>
    <t>Misc Name 6</t>
  </si>
  <si>
    <t>Misc Name 7</t>
  </si>
  <si>
    <t>Misc Name 8</t>
  </si>
  <si>
    <t>Misc Name 9</t>
  </si>
  <si>
    <t>Misc Name 10</t>
  </si>
  <si>
    <t>Misc Name 11</t>
  </si>
  <si>
    <t>Misc Name 12</t>
  </si>
  <si>
    <t>Misc Name 13</t>
  </si>
  <si>
    <t>Misc Name 14</t>
  </si>
  <si>
    <t>Misc Name 15</t>
  </si>
  <si>
    <t>N/A</t>
  </si>
  <si>
    <t>Please enter "N/A" where the question is not applicable to the specific action.</t>
  </si>
  <si>
    <t>Input Metric</t>
  </si>
  <si>
    <t>Output Metric</t>
  </si>
  <si>
    <t>2026_35_1_1</t>
  </si>
  <si>
    <t>2026_35_1_2</t>
  </si>
  <si>
    <t>2026_35_1_3</t>
  </si>
  <si>
    <t>2026_35_2_1</t>
  </si>
  <si>
    <t>2026_35_2_2</t>
  </si>
  <si>
    <t>2026_35_2_3</t>
  </si>
  <si>
    <t>2026_35_2_4</t>
  </si>
  <si>
    <t>2026_35_3_1</t>
  </si>
  <si>
    <t>2026_35_3_2</t>
  </si>
  <si>
    <t>2026_35_3_3</t>
  </si>
  <si>
    <t>2026_35_4_1</t>
  </si>
  <si>
    <t>2026_35_4_2</t>
  </si>
  <si>
    <t>2026_35_4_3</t>
  </si>
  <si>
    <t>2026_35_5_1</t>
  </si>
  <si>
    <t>2026_35_5_2</t>
  </si>
  <si>
    <t xml:space="preserve">Enter information in the yellow fields below. Each indicator should correspond with the information entered in the same row. See the Menu of Ideas for examples. You can leave any unused fields blank or delete any unused rows. If you need to expand the table, you can drag the boundary of the data table by clicking and dragging the bottom right corner downward. </t>
  </si>
  <si>
    <t>CEIP_ID</t>
  </si>
  <si>
    <t>Claimant_ID</t>
  </si>
  <si>
    <t>What is the expected effect of this specific action on highly impacted communities and vulnerable po</t>
  </si>
  <si>
    <t>How will the specific action and its resources be governed by (if applicable), serve, or benefit hig</t>
  </si>
  <si>
    <t>What are the risks of this specific action to highly impacted communities and vulnerable populations</t>
  </si>
  <si>
    <t>Will resources be located in highly impacted communities or vulnerable populations? (Y/N/Not Applica</t>
  </si>
  <si>
    <t>What other benefits does the specific action bring that isn't covered by the listed metrics? (option</t>
  </si>
  <si>
    <t>Note: this Excel workbook is macro-enabled to allow for the selection of multiple CETA categories on the Indicators &amp; Forecast tab. If you have security restrictions or have no use for this feature, you do not have to enable macros.</t>
  </si>
  <si>
    <t>Click "Data"&gt;"Refresh All" to auto-populate the specific actions list below with the specific actions from the previous spreadsheet tab.
Enter information in the yellow fields. Each specific action should correspond with information entered in the same row.  Please delete any unused rows once you finalize your report.</t>
  </si>
  <si>
    <r>
      <rPr>
        <b/>
        <sz val="11"/>
        <color theme="1"/>
        <rFont val="Calibri"/>
        <family val="2"/>
        <scheme val="minor"/>
      </rPr>
      <t>Published:</t>
    </r>
    <r>
      <rPr>
        <sz val="11"/>
        <color theme="1"/>
        <rFont val="Calibri"/>
        <family val="2"/>
        <scheme val="minor"/>
      </rPr>
      <t xml:space="preserve"> March 10, 2026</t>
    </r>
    <r>
      <rPr>
        <b/>
        <sz val="11"/>
        <color theme="1"/>
        <rFont val="Calibri"/>
        <family val="2"/>
        <scheme val="minor"/>
      </rPr>
      <t xml:space="preserve">
Deadline:</t>
    </r>
    <r>
      <rPr>
        <sz val="11"/>
        <color theme="1"/>
        <rFont val="Calibri"/>
        <family val="2"/>
        <scheme val="minor"/>
      </rPr>
      <t xml:space="preserve"> January 1, 2026</t>
    </r>
  </si>
  <si>
    <t>Which methodology did you use to identify highly impacted communities (HIC)?</t>
  </si>
  <si>
    <t># of census tracts that are HIC (Rank 9 or 10 under EHD v2.0 or at least partially on "Indian Country")</t>
  </si>
  <si>
    <t># of census tracts that are at least partially on "Indian Country"</t>
  </si>
  <si>
    <t>What are the risks to highly impacted communities and vulnerable population associated with the clean energy transition? How does the utility intend to reduce these risks through this specific action (if applicable)?</t>
  </si>
  <si>
    <t>Utilities with less than 25,000 customers only need to complete cells H8 and H9 in the interim targets table below.</t>
  </si>
  <si>
    <t>Utilities with less than 25,000 customers only need to complete cells H17-19 in the specific targets table below.</t>
  </si>
  <si>
    <t>Specific actions to ensure equitable transition (WAC 194-40-200(1)(4))</t>
  </si>
  <si>
    <t>Note: if you list multiple contacts, please separate their information by a comma and a space.</t>
  </si>
  <si>
    <t>Blake Scherer</t>
  </si>
  <si>
    <t>509-585-5361</t>
  </si>
  <si>
    <t>schererb@bentonpud.org</t>
  </si>
  <si>
    <t>2026_4</t>
  </si>
  <si>
    <t>Clean Energy</t>
  </si>
  <si>
    <t xml:space="preserve">MWh </t>
  </si>
  <si>
    <t>MWh</t>
  </si>
  <si>
    <t>MW</t>
  </si>
  <si>
    <t>n/a</t>
  </si>
  <si>
    <t>2026_4_1</t>
  </si>
  <si>
    <t>2026_4_1_1</t>
  </si>
  <si>
    <t>Reduction of Burdens to Vulnerable Populations and Highly Impacted Communities, Reduction of Costs and Risks</t>
  </si>
  <si>
    <t>Reduce household energy burden</t>
  </si>
  <si>
    <t>Budget ($) for internal program</t>
  </si>
  <si>
    <t>Count (#) &amp; map of customers served</t>
  </si>
  <si>
    <t>https://www.bentonpud.org/about-benton-pud/planning-performance/resource-planning?tab=Clean_Energy</t>
  </si>
  <si>
    <t>Residential low-income conservation</t>
  </si>
  <si>
    <t>Amount ($) of energy assistance
provided</t>
  </si>
  <si>
    <t>Benton PUD service territory</t>
  </si>
  <si>
    <t>Offer a residential low-income conservation program to reduce energy burden</t>
  </si>
  <si>
    <t>2026_4_1_2</t>
  </si>
  <si>
    <t>2026_4_1_3</t>
  </si>
  <si>
    <t>2026_4_1_4</t>
  </si>
  <si>
    <r>
      <t xml:space="preserve">Amount ($) of energy assistance need by utility service area
</t>
    </r>
    <r>
      <rPr>
        <i/>
        <sz val="11"/>
        <color rgb="FF3F3F76"/>
        <rFont val="Calibri"/>
        <family val="2"/>
        <scheme val="minor"/>
      </rPr>
      <t>Derived from Department of Commerce data &amp; Department of Energy Low-Income Energy Affordability Data (LEAD) tool.</t>
    </r>
  </si>
  <si>
    <t>The clean energy transition will likely increase energy bills for all customers. This program helps protect energy-burdened households by lowering their cost risk, particularly for highly impacted communities and vulnerable populations who may be disproportionately affected.</t>
  </si>
  <si>
    <r>
      <t xml:space="preserve">Benton PUD's resource adequacy standard has changed since its 2022-2025 CEIP due to the conversion of its BPA Power Sales Agreement from Slice/Block to Load Following, effective October 1, 2023. Under the load following contract, BPA is responsible for resource adequacy.
</t>
    </r>
    <r>
      <rPr>
        <b/>
        <sz val="11"/>
        <color rgb="FF3F3F76"/>
        <rFont val="Calibri"/>
        <family val="2"/>
        <scheme val="minor"/>
      </rPr>
      <t xml:space="preserve">
</t>
    </r>
    <r>
      <rPr>
        <sz val="11"/>
        <color rgb="FF3F3F76"/>
        <rFont val="Calibri"/>
        <family val="2"/>
        <scheme val="minor"/>
      </rPr>
      <t xml:space="preserve">BPA provides resource adequacy for Benton PUD and supplied the following language as of July 9, 2025:
</t>
    </r>
    <r>
      <rPr>
        <i/>
        <sz val="11"/>
        <color rgb="FF3F3F76"/>
        <rFont val="Calibri"/>
        <family val="2"/>
        <scheme val="minor"/>
      </rPr>
      <t>"BPA assures its power supply is available to meet its firm power supply obligation on a long term planning, forecast, basis.  As directed by the Pacific Northwest Electric power planning and Conservation Act, a fundamental statutory purpose for BPA is to assure it has an adequate supply of power, which BPA meets through its power planning function, as guided by the Northwest power and Conservation Council power Plan.
BPA’s firm power supply obligation under the Northwest power Act means BPA supplies all the power a customer needs to serve their retail consumer demands on a continuous basis except for reasons of force majeure.  This obligation takes into account and is adjusted by the amount of non-federal power/resources Benton County PUD #1 uses to serve their load and by the type of product the Benton County PUD #1 elects to purchase from BPA.  BPA’s currently effective Regional Dialogue load Following Contracts obligates BPA to supply all the electricity required to meet the second to second variation in the Benton County PUD #1’s load net of the Benton County PUD #1’s non-federal resources."</t>
    </r>
  </si>
  <si>
    <r>
      <t xml:space="preserve">BPA provides resource adequacy for Benton PUD and supplied the following language as of July 9, 2025:
</t>
    </r>
    <r>
      <rPr>
        <i/>
        <sz val="11"/>
        <color rgb="FF3F3F76"/>
        <rFont val="Calibri"/>
        <family val="2"/>
        <scheme val="minor"/>
      </rPr>
      <t>"BPA uses its Resource Program, which includes a Needs Assessment that examines on a 20-year forecast basis the uncertainty in customer loads, expected water conditions affecting federal hydro production (including Biological Opinion requirements),  resource availability, natural gas prices, and electricity market prices to develop a least-cost portfolio of resources that meet Bonneville’s obligations. The goal of the Needs Assessment, which is one of the early steps in the Resource Program, is to measure Bonneville’s existing system, in relative isolation, against Bonneville’s obligations to supply power to show whether any long-term energy and/or capacity shortfalls may occur over the 20-year study horizon. The Needs Assessment forecasts Bonneville’s needs for long-term energy and capacity based on resource capabilities and projected obligations to serve power. The Needs Assessment informs later steps of the Resource Program, where resource optimization techniques are used to evaluate and select potential solutions for meeting Bonneville’s long-term needs based on cost and risk.
The Needs Assessment uses the following metrics to assess Bonneville’s long-term energy and capacity needs:
1. Annual Energy: Evaluates the annual average energy surplus/deficit under p10-by-month critical water conditions. 
2. Monthly p10 Average (AVG) Energy: Evaluates the monthly average surplus/deficit over all hours under p10-by-month critical water conditions. 
3. Monthly p10 Heavy Load Hour (HLH) Energy: Evaluates the monthly average surplus/deficit over heavy load hours (hours ending 7-22, Monday-Saturday, excluding holidays) under p10-by[1]month critical water conditions. 
4. Monthly p10 Superpeak (SPK) Energy: Evaluates the monthly average surplus/deficit over the six peak HLH each weekday (Monday-Friday) under p10-by-month critical water conditions. The roughly 120 superpeak hours per month are a subset of the roughly 384 heavy load hours per month. 
5. 18-Hour Capacity: Evaluates the monthly average surplus/deficit over six peak load hours each day across three-day extreme weather load events under median water (p50) conditions. Winter events used actual temperatures from the January 2024 event for Dec/Jan/Feb, while summer events relied on actual temperature from the June 2021 event for July/August."</t>
    </r>
  </si>
  <si>
    <t>Amount (kWh) of energy savings achieved</t>
  </si>
  <si>
    <t>Count (#) of late payment event history</t>
  </si>
  <si>
    <t>Reducing energy burden should lead to long-term improvements in the outcome metrics. However, attributing changes in these metrics solely to this action may be difficult, given other external influences such as changes in the economy, household income, non-electricity energy costs and weather.</t>
  </si>
  <si>
    <t>Amount ($) of energy assistance need by utility service area
Derived from Department of Commerce data &amp; Department of Energy Low-Income Energy Affordability Data (LEAD) tool.</t>
  </si>
  <si>
    <t>Reduction of energy burden and late payments events</t>
  </si>
  <si>
    <t>Reduction of energy burden and late payment events</t>
  </si>
  <si>
    <t>This program not only lowers electricity bills for low-income customers, but also improves household comfort, health, and weather resilience. At the same time, the energy savings reduces system demand and helps delay costly investments in new resources and transmission and distribution facilities, keeping power reliable and affordable for the entire community.</t>
  </si>
  <si>
    <t>Reduction of Burdens to Vulnerable Populations and Highly Impacted Communities; Reduction of Costs and Risks</t>
  </si>
  <si>
    <t>Budget ($) for third-party program</t>
  </si>
  <si>
    <t>Offer annually</t>
  </si>
  <si>
    <t>Washington Environmental Health Disparities (EHD) Map</t>
  </si>
  <si>
    <t>4/26/2023
(EHD v2.0)</t>
  </si>
  <si>
    <t>Socioeconomic Factors EHD Rank</t>
  </si>
  <si>
    <t>Sensitive Populations EHD Rank</t>
  </si>
  <si>
    <t>Census tracts served by Benton PUD having a "Socioeconomic Factors" theme rank of 9 or 10 in the EHD map.</t>
  </si>
  <si>
    <t>Census tracts served by Benton PUD having a "Sensitive Populations" theme rank of 9 or 10 in the EHD map.</t>
  </si>
  <si>
    <t>https://www.bentonpud.org/about-benton-pud/planning-performance/resource-planning?tab=Demand_Response</t>
  </si>
  <si>
    <t>https://www.bentonpud.org/about-benton-pud/planning-performance/resource-planning?tab=Conservation</t>
  </si>
  <si>
    <t>https://www.bentonpud.org/about-benton-pud/planning-performance/resource-planning?tab=Resource_Plan</t>
  </si>
  <si>
    <t>Benton PUD prepares a Conservation Potential Assessment (CPA) every 2 years, as required by the Energy Independence Act (RCW 19.285). Benton PUD's most recent CPA was approved by Commission Resolution No. 2700 on 8/12/2025 and is available for download at the website linked above.</t>
  </si>
  <si>
    <t>Benton PUD prepares a Demand Response Potential Assessment every two years to support the Clean Energy Transformation Act requirement to assess the amount of demand response resource that is cost-effective, reliable, and feasible. Benton PUD's most recent DRPA was completed 6/20/2025 and is available for download at the website linked above.</t>
  </si>
  <si>
    <t>$2.8M total budget forecast for 2026-2029 ($700K per year)</t>
  </si>
  <si>
    <r>
      <t xml:space="preserve">Benton PUD considered the following barriers to public participation faced by our customers and community:
</t>
    </r>
    <r>
      <rPr>
        <b/>
        <sz val="11"/>
        <color rgb="FF3F3F76"/>
        <rFont val="Calibri"/>
        <family val="2"/>
        <scheme val="minor"/>
      </rPr>
      <t>1) Language</t>
    </r>
    <r>
      <rPr>
        <sz val="11"/>
        <color rgb="FF3F3F76"/>
        <rFont val="Calibri"/>
        <family val="2"/>
        <scheme val="minor"/>
      </rPr>
      <t xml:space="preserve">: Access to information for non-English speaking, predominantly Spanish speaking
</t>
    </r>
    <r>
      <rPr>
        <b/>
        <sz val="11"/>
        <color rgb="FF3F3F76"/>
        <rFont val="Calibri"/>
        <family val="2"/>
        <scheme val="minor"/>
      </rPr>
      <t>2) Cultural</t>
    </r>
    <r>
      <rPr>
        <sz val="11"/>
        <color rgb="FF3F3F76"/>
        <rFont val="Calibri"/>
        <family val="2"/>
        <scheme val="minor"/>
      </rPr>
      <t xml:space="preserve">: May be a lack of familiarity with Benton PUD's public processes or information
</t>
    </r>
    <r>
      <rPr>
        <b/>
        <sz val="11"/>
        <color rgb="FF3F3F76"/>
        <rFont val="Calibri"/>
        <family val="2"/>
        <scheme val="minor"/>
      </rPr>
      <t>3) Economic</t>
    </r>
    <r>
      <rPr>
        <sz val="11"/>
        <color rgb="FF3F3F76"/>
        <rFont val="Calibri"/>
        <family val="2"/>
        <scheme val="minor"/>
      </rPr>
      <t xml:space="preserve">: Inability to attend Benton PUD's public meetings due to work or travel expense
</t>
    </r>
    <r>
      <rPr>
        <b/>
        <sz val="11"/>
        <color rgb="FF3F3F76"/>
        <rFont val="Calibri"/>
        <family val="2"/>
        <scheme val="minor"/>
      </rPr>
      <t>4) Technology</t>
    </r>
    <r>
      <rPr>
        <sz val="11"/>
        <color rgb="FF3F3F76"/>
        <rFont val="Calibri"/>
        <family val="2"/>
        <scheme val="minor"/>
      </rPr>
      <t xml:space="preserve">: Lack of access to technology may prevent access to information or participation
</t>
    </r>
    <r>
      <rPr>
        <b/>
        <sz val="11"/>
        <color rgb="FF3F3F76"/>
        <rFont val="Calibri"/>
        <family val="2"/>
        <scheme val="minor"/>
      </rPr>
      <t>5) Disability</t>
    </r>
    <r>
      <rPr>
        <sz val="11"/>
        <color rgb="FF3F3F76"/>
        <rFont val="Calibri"/>
        <family val="2"/>
        <scheme val="minor"/>
      </rPr>
      <t>: Accommodations may be needed for individuals with a disability</t>
    </r>
  </si>
  <si>
    <t>At this time, Benton PUD has not found demand response (DR) to be cost-effective, reliable, and feasible. Benton PUD's DR target of 0 MW, same as the 2022-2025 CEIP, remains sufficient for Benton PUD to meet its obligation to comply with the CETA Standards and is consistent with Benton PUD's resource plan. If meeting the CETA standards required pursuing new resources in the future, Benton PUD would reference its latest Demand Response Potential Assessment (DRPA) to identify cost-effective DR product candidates that would then be subjected to further evaluation to determine if pursuing DR is cost-effective, reliable and feasible and if pursuing DR achieves the CETA targets and resource plan needs at the lowest reasonable cost, considering risk.
Benton PUD's DRPA should be considered an initial screening of the relative cost-effectiveness between DR products rather than a final conclusion that a particular DR product is or is not cost-effective. The 2025 DRPA identified DR opportunities across a mix of residential, commercial, industrial, and agricultural irrigation. Referring to Table 1-1, the top three cost-effective summer DR candidates were: 1) 15 MW of Residential Critical Peak Pricing, 2) 14 MW of Large Farm Irrigation Demand Curtailment, and 3) 1 MW of Industrial Demand Curtailment. Referring to Table 1-2, the top three cost-effective winter DR candidates were: 1) 1 MW of Industrial Demand Curtailment, 2) 6 MW of Residential Space Heating Switch, and 3) 2 MW of Residential Critical Peak Pricing.
Refer to Section 7 of the 2025 DRPA for a discussion on barriers to pursuing DR, which includes the recognition that the District has already implemented residential time-of-day demand rates, independent of any CETA requirements. Furthermore, Benton PUD's DR target is derived from other considerations beyond its DRPA, including, but not limited to, the following: whether or not DR is needed to meet the CETA standards or resource planning needs, whether or not BPA's current or future contracts and rate structures incentivize demand response, and whether or not it's feasible for Benton PUD to stand-up a DR program within a given time period. Lastly, DR as defined in CETA, is more closely aligned with utilities facing wholesale power market price volatility and capacity needs related to resource adequacy, which are not drivers for a BPA full requirements utility with a BPA load following contract, like Benton PUD.</t>
  </si>
  <si>
    <r>
      <t xml:space="preserve">Details of the EHD data for Benton PUD's service territory, including identification of highly impacted communities, was included in the "Draft Review Presentation" (see slides 15-16) presented at Public Hearing #2 on September 23, 2025. Of the eight census tracts identified as HIC, one tract has an overall EHD rank of 10 and the other seven tracts have an overall EHD rank of 9.
</t>
    </r>
    <r>
      <rPr>
        <u/>
        <sz val="11"/>
        <color rgb="FF3F3F76"/>
        <rFont val="Calibri"/>
        <family val="2"/>
        <scheme val="minor"/>
      </rPr>
      <t>Summarized below are the four EHD themes sorted by their HIC tract count by highest ranking:</t>
    </r>
    <r>
      <rPr>
        <sz val="11"/>
        <color rgb="FF3F3F76"/>
        <rFont val="Calibri"/>
        <family val="2"/>
        <scheme val="minor"/>
      </rPr>
      <t xml:space="preserve">
</t>
    </r>
    <r>
      <rPr>
        <b/>
        <sz val="11"/>
        <color rgb="FF3F3F76"/>
        <rFont val="Calibri"/>
        <family val="2"/>
        <scheme val="minor"/>
      </rPr>
      <t>1) Socioeconomic Factors:</t>
    </r>
    <r>
      <rPr>
        <sz val="11"/>
        <color rgb="FF3F3F76"/>
        <rFont val="Calibri"/>
        <family val="2"/>
        <scheme val="minor"/>
      </rPr>
      <t xml:space="preserve"> Rank of 10 = 4 tracts; 9 = 3 tracts; 8 = 1 tract
</t>
    </r>
    <r>
      <rPr>
        <b/>
        <sz val="11"/>
        <color rgb="FF3F3F76"/>
        <rFont val="Calibri"/>
        <family val="2"/>
        <scheme val="minor"/>
      </rPr>
      <t>2) Sensitive Populations:</t>
    </r>
    <r>
      <rPr>
        <sz val="11"/>
        <color rgb="FF3F3F76"/>
        <rFont val="Calibri"/>
        <family val="2"/>
        <scheme val="minor"/>
      </rPr>
      <t xml:space="preserve"> Rank of 10 = 1 tract; 9 = 2 tracts; 8 = 3 tracts; &lt; 8 = 2 tracts
</t>
    </r>
    <r>
      <rPr>
        <b/>
        <sz val="11"/>
        <color rgb="FF3F3F76"/>
        <rFont val="Calibri"/>
        <family val="2"/>
        <scheme val="minor"/>
      </rPr>
      <t xml:space="preserve">3) Environmental Effects: </t>
    </r>
    <r>
      <rPr>
        <sz val="11"/>
        <color rgb="FF3F3F76"/>
        <rFont val="Calibri"/>
        <family val="2"/>
        <scheme val="minor"/>
      </rPr>
      <t xml:space="preserve">Rank of 9 = 2 tracts; 8 = 5 tracts; &lt; 8 = 1 tract
</t>
    </r>
    <r>
      <rPr>
        <b/>
        <sz val="11"/>
        <color rgb="FF3F3F76"/>
        <rFont val="Calibri"/>
        <family val="2"/>
        <scheme val="minor"/>
      </rPr>
      <t xml:space="preserve">4) Environmental Exposures: </t>
    </r>
    <r>
      <rPr>
        <sz val="11"/>
        <color rgb="FF3F3F76"/>
        <rFont val="Calibri"/>
        <family val="2"/>
        <scheme val="minor"/>
      </rPr>
      <t xml:space="preserve">Rank of 8 = 4 tracts; &lt; 8 = 4 tracts
</t>
    </r>
    <r>
      <rPr>
        <u/>
        <sz val="11"/>
        <color rgb="FF3F3F76"/>
        <rFont val="Calibri"/>
        <family val="2"/>
        <scheme val="minor"/>
      </rPr>
      <t>Summarized below are the highest ranking EHD metrics by EHD theme and their HIC tract count</t>
    </r>
    <r>
      <rPr>
        <sz val="11"/>
        <color rgb="FF3F3F76"/>
        <rFont val="Calibri"/>
        <family val="2"/>
        <scheme val="minor"/>
      </rPr>
      <t xml:space="preserve">:
</t>
    </r>
    <r>
      <rPr>
        <b/>
        <sz val="11"/>
        <color rgb="FF3F3F76"/>
        <rFont val="Calibri"/>
        <family val="2"/>
        <scheme val="minor"/>
      </rPr>
      <t>1) Socioeconomic Factors</t>
    </r>
    <r>
      <rPr>
        <b/>
        <i/>
        <sz val="11"/>
        <color rgb="FF3F3F76"/>
        <rFont val="Calibri"/>
        <family val="2"/>
        <scheme val="minor"/>
      </rPr>
      <t xml:space="preserve"> </t>
    </r>
    <r>
      <rPr>
        <i/>
        <sz val="11"/>
        <color rgb="FF3F3F76"/>
        <rFont val="Calibri"/>
        <family val="2"/>
        <scheme val="minor"/>
      </rPr>
      <t>(Top 3 of 7 metrics in theme)</t>
    </r>
    <r>
      <rPr>
        <b/>
        <sz val="11"/>
        <color rgb="FF3F3F76"/>
        <rFont val="Calibri"/>
        <family val="2"/>
        <scheme val="minor"/>
      </rPr>
      <t xml:space="preserve">
</t>
    </r>
    <r>
      <rPr>
        <sz val="11"/>
        <color rgb="FF3F3F76"/>
        <rFont val="Calibri"/>
        <family val="2"/>
        <scheme val="minor"/>
      </rPr>
      <t xml:space="preserve">   </t>
    </r>
    <r>
      <rPr>
        <i/>
        <sz val="11"/>
        <color rgb="FF3F3F76"/>
        <rFont val="Calibri"/>
        <family val="2"/>
        <scheme val="minor"/>
      </rPr>
      <t>1.a) No High School Diploma</t>
    </r>
    <r>
      <rPr>
        <sz val="11"/>
        <color rgb="FF3F3F76"/>
        <rFont val="Calibri"/>
        <family val="2"/>
        <scheme val="minor"/>
      </rPr>
      <t xml:space="preserve">: Rank of 10 = 4 tracts; 9 = 3 tracts; &lt; 8 = 1 tract
   </t>
    </r>
    <r>
      <rPr>
        <i/>
        <sz val="11"/>
        <color rgb="FF3F3F76"/>
        <rFont val="Calibri"/>
        <family val="2"/>
        <scheme val="minor"/>
      </rPr>
      <t>1.b) Population Living in Poverty</t>
    </r>
    <r>
      <rPr>
        <sz val="11"/>
        <color rgb="FF3F3F76"/>
        <rFont val="Calibri"/>
        <family val="2"/>
        <scheme val="minor"/>
      </rPr>
      <t xml:space="preserve">: Rank of 10 = 4 tracts; 9 = 1 tract; 8 = 3 tracts
   </t>
    </r>
    <r>
      <rPr>
        <i/>
        <sz val="11"/>
        <color rgb="FF3F3F76"/>
        <rFont val="Calibri"/>
        <family val="2"/>
        <scheme val="minor"/>
      </rPr>
      <t>1.c) Primary Language other than English</t>
    </r>
    <r>
      <rPr>
        <sz val="11"/>
        <color rgb="FF3F3F76"/>
        <rFont val="Calibri"/>
        <family val="2"/>
        <scheme val="minor"/>
      </rPr>
      <t xml:space="preserve">: Rank of 10 = 2 tracts; 9 = 3 tracts; 8 = 2 tracts; &lt; 8 = 1 tract
</t>
    </r>
    <r>
      <rPr>
        <b/>
        <sz val="11"/>
        <color rgb="FF3F3F76"/>
        <rFont val="Calibri"/>
        <family val="2"/>
        <scheme val="minor"/>
      </rPr>
      <t xml:space="preserve">2) Sensitive Populations </t>
    </r>
    <r>
      <rPr>
        <i/>
        <sz val="11"/>
        <color rgb="FF3F3F76"/>
        <rFont val="Calibri"/>
        <family val="2"/>
        <scheme val="minor"/>
      </rPr>
      <t xml:space="preserve">(Top 2 of 2 metrics in theme)
</t>
    </r>
    <r>
      <rPr>
        <sz val="11"/>
        <color rgb="FF3F3F76"/>
        <rFont val="Calibri"/>
        <family val="2"/>
        <scheme val="minor"/>
      </rPr>
      <t xml:space="preserve">   </t>
    </r>
    <r>
      <rPr>
        <i/>
        <sz val="11"/>
        <color rgb="FF3F3F76"/>
        <rFont val="Calibri"/>
        <family val="2"/>
        <scheme val="minor"/>
      </rPr>
      <t>2.a) Death from Cardiovascular Disease</t>
    </r>
    <r>
      <rPr>
        <sz val="11"/>
        <color rgb="FF3F3F76"/>
        <rFont val="Calibri"/>
        <family val="2"/>
        <scheme val="minor"/>
      </rPr>
      <t xml:space="preserve">: Rank of 10 = 2 tracts; 9 = 2 tracts; 8 = 1 tract; &lt; 7 = 3 tracts
   </t>
    </r>
    <r>
      <rPr>
        <i/>
        <sz val="11"/>
        <color rgb="FF3F3F76"/>
        <rFont val="Calibri"/>
        <family val="2"/>
        <scheme val="minor"/>
      </rPr>
      <t>2.b) Low Birth Weight</t>
    </r>
    <r>
      <rPr>
        <sz val="11"/>
        <color rgb="FF3F3F76"/>
        <rFont val="Calibri"/>
        <family val="2"/>
        <scheme val="minor"/>
      </rPr>
      <t xml:space="preserve">: Rank of 10 = 1 tract; 8 = 3 tracts; 7 = 1 tract; &lt; 7 = 3 tracts
</t>
    </r>
    <r>
      <rPr>
        <b/>
        <sz val="11"/>
        <color rgb="FF3F3F76"/>
        <rFont val="Calibri"/>
        <family val="2"/>
        <scheme val="minor"/>
      </rPr>
      <t xml:space="preserve">3) Environmental Effects </t>
    </r>
    <r>
      <rPr>
        <i/>
        <sz val="11"/>
        <color rgb="FF3F3F76"/>
        <rFont val="Calibri"/>
        <family val="2"/>
        <scheme val="minor"/>
      </rPr>
      <t>(Top 3 of 5 metrics in theme)</t>
    </r>
    <r>
      <rPr>
        <sz val="11"/>
        <color rgb="FF3F3F76"/>
        <rFont val="Calibri"/>
        <family val="2"/>
        <scheme val="minor"/>
      </rPr>
      <t xml:space="preserve">
</t>
    </r>
    <r>
      <rPr>
        <i/>
        <sz val="11"/>
        <color rgb="FF3F3F76"/>
        <rFont val="Calibri"/>
        <family val="2"/>
        <scheme val="minor"/>
      </rPr>
      <t xml:space="preserve">   3.a) Proximity to Risk Management Plan Facilities</t>
    </r>
    <r>
      <rPr>
        <sz val="11"/>
        <color rgb="FF3F3F76"/>
        <rFont val="Calibri"/>
        <family val="2"/>
        <scheme val="minor"/>
      </rPr>
      <t xml:space="preserve">: Rank of 10 = 4 tracts; 9 = 1 tract; 8 = 2 tracts; 6 = 1 tract  </t>
    </r>
    <r>
      <rPr>
        <i/>
        <sz val="11"/>
        <color rgb="FF3F3F76"/>
        <rFont val="Calibri"/>
        <family val="2"/>
        <scheme val="minor"/>
      </rPr>
      <t xml:space="preserve">
   3.b) Lead Risk from Housing</t>
    </r>
    <r>
      <rPr>
        <sz val="11"/>
        <color rgb="FF3F3F76"/>
        <rFont val="Calibri"/>
        <family val="2"/>
        <scheme val="minor"/>
      </rPr>
      <t xml:space="preserve">: Rank of 10 = 1 tract; 8 = 1 tract; 7 = 4 tracts; &lt; 7 = 2 tracts
 </t>
    </r>
    <r>
      <rPr>
        <i/>
        <sz val="11"/>
        <color rgb="FF3F3F76"/>
        <rFont val="Calibri"/>
        <family val="2"/>
        <scheme val="minor"/>
      </rPr>
      <t xml:space="preserve">  3.c) Proximity to Hazardous Waste Facilities</t>
    </r>
    <r>
      <rPr>
        <sz val="11"/>
        <color rgb="FF3F3F76"/>
        <rFont val="Calibri"/>
        <family val="2"/>
        <scheme val="minor"/>
      </rPr>
      <t xml:space="preserve">: Rank of 8 = 1 tract; 7 = 2 tracts; 6 = 2 tracts; 5 = 3 tracts
</t>
    </r>
    <r>
      <rPr>
        <b/>
        <sz val="11"/>
        <color rgb="FF3F3F76"/>
        <rFont val="Calibri"/>
        <family val="2"/>
        <scheme val="minor"/>
      </rPr>
      <t xml:space="preserve">4) Environmental Exposures </t>
    </r>
    <r>
      <rPr>
        <i/>
        <sz val="11"/>
        <color rgb="FF3F3F76"/>
        <rFont val="Calibri"/>
        <family val="2"/>
        <scheme val="minor"/>
      </rPr>
      <t>(Top 3 of 5 metrics in theme)</t>
    </r>
    <r>
      <rPr>
        <sz val="11"/>
        <color rgb="FF3F3F76"/>
        <rFont val="Calibri"/>
        <family val="2"/>
        <scheme val="minor"/>
      </rPr>
      <t xml:space="preserve">
</t>
    </r>
    <r>
      <rPr>
        <i/>
        <sz val="11"/>
        <color rgb="FF3F3F76"/>
        <rFont val="Calibri"/>
        <family val="2"/>
        <scheme val="minor"/>
      </rPr>
      <t xml:space="preserve">   4.a) Ozone Concentration</t>
    </r>
    <r>
      <rPr>
        <sz val="11"/>
        <color rgb="FF3F3F76"/>
        <rFont val="Calibri"/>
        <family val="2"/>
        <scheme val="minor"/>
      </rPr>
      <t xml:space="preserve">: Rank of 10 = 8 tracts
</t>
    </r>
    <r>
      <rPr>
        <i/>
        <sz val="11"/>
        <color rgb="FF3F3F76"/>
        <rFont val="Calibri"/>
        <family val="2"/>
        <scheme val="minor"/>
      </rPr>
      <t xml:space="preserve">   4.b) PM2.5 Concentration</t>
    </r>
    <r>
      <rPr>
        <sz val="11"/>
        <color rgb="FF3F3F76"/>
        <rFont val="Calibri"/>
        <family val="2"/>
        <scheme val="minor"/>
      </rPr>
      <t xml:space="preserve">:  Rank of 9 = 5 tracts; 6 = 3 tracts 
</t>
    </r>
    <r>
      <rPr>
        <i/>
        <sz val="11"/>
        <color rgb="FF3F3F76"/>
        <rFont val="Calibri"/>
        <family val="2"/>
        <scheme val="minor"/>
      </rPr>
      <t xml:space="preserve">   4.c) Diesel Exhaust PM2.5 Emissions</t>
    </r>
    <r>
      <rPr>
        <sz val="11"/>
        <color rgb="FF3F3F76"/>
        <rFont val="Calibri"/>
        <family val="2"/>
        <scheme val="minor"/>
      </rPr>
      <t>: Rank of 6 = 4 tracts, 5 = 2 tracts, 3 = 2 tracts</t>
    </r>
  </si>
  <si>
    <t>Benton PUD's public process for identifying vulnerable populations began with a description of its proposed methodology at Public Hearing #1 on slides #17-21 of its "Introduction Presentation". Benton PUD described its methodology to identify vulnerable populations as those census tracts served by Benton PUD having a theme rank of 9 or 10 in either the "Socioeconomic Factors" or "Sensitive Populations" themes of the Environmental Health Disparities Map (EHD Map). Slide #21 described the change in methodology from the previous CEIP. Benton PUD's public process continued at Public Hearing #2 with a "Draft Presentation" that described the methodology on slides #12-16 and specifically identified 13 census tracts as vulnerable populations on slides #15-16, including their EHD Map rankings. Public Hearing #2 also included a "Draft Review Reporting Template" describing how vulnerable populations are identified. The public process continued at Public Hearing #3 where Benton PUD shared its "Preliminary Review Reporting Template" and at Public Hearing #4 where the "Final Reporting Template" was shared with the public.</t>
  </si>
  <si>
    <t>For highly impacted communities (HIC) that may be living in poverty, Benton PUD's planned specific action to offer a residential low-income conservation program will help to reduce energy burden. "Populations Living in Poverty" is one of the metrics within the "Socioeconomic Factors" theme of the EHD Map and it contributes to the overall EHD Map rank that is used to identify HIC.</t>
  </si>
  <si>
    <t>For vulnerable populations that may be living in poverty, Benton PUD's planned specific action to offer a residential low-income conservation program will help to reduce energy burden. "Populations Living in Poverty" is one of the metrics within the "Socioeconomic Factors" theme of the EHD Map that is used to identify vulnerable populations.</t>
  </si>
  <si>
    <t>At Public Hearing #1, Benton PUD described and explained the changes, from its previous CEIP, to the factors used to identify vulnerable populations. The proposed methodology was described within slides #17-21 of its "Introduction Presentation" and the changes were explained on slide #21. The explanation of changes included that the new methodology allows for identification by EHD map data, is consistent with the Revised Code of Washington (RCW) definition and Department of Health EHD data, and allows for mapping Benton PUD's actions to the EHD map census tracts.
Vulnerable populations in the 2022-2025 CEIP were identified based on the following factors:
1) Population Living &lt;=185% Federal Poverty Level (FPL)
2) Percentage Share of Low Income (&lt;125% of FPL)
3) Population of Limited English Speaking
4) Percentage Share of Population Seniors (age 65 or older)
5) Percentage Share of Veterans
6) Percentage Share of Individuals with Disability</t>
  </si>
  <si>
    <t>P</t>
  </si>
  <si>
    <t>Benton PUD's interim target of 95% clean energy exceeds the 80% minimum required by 2030 and is an increase over its average of 86% from 2021-2024. Benton PUD's clean energy forecast has increased from recent actuals primarily due to Benton PUD's conversion of its BPA Power Sales Agreement from Slice/Block to Load Following, effective October 1, 2023. The clean energy forecast is also more favorable than recent actuals due to recent low water years reducing hydroelectric production, whereas the forecast assumes average water. Having recent actuals above 80% and a 95% clean energy forecast demonstrates progress toward meeting the CETA standards. Furthermore, it demonstrates that no incremental specific actions are needed at this time to meet the CETA standards, except for the specific actions to ensure an equitable transition.</t>
  </si>
  <si>
    <r>
      <t xml:space="preserve">Benton PUD provided the following reasonable accommodations to reduce barriers to public participation:
</t>
    </r>
    <r>
      <rPr>
        <b/>
        <sz val="11"/>
        <color rgb="FF3F3F76"/>
        <rFont val="Calibri"/>
        <family val="2"/>
        <scheme val="minor"/>
      </rPr>
      <t>1) Language</t>
    </r>
    <r>
      <rPr>
        <sz val="11"/>
        <color rgb="FF3F3F76"/>
        <rFont val="Calibri"/>
        <family val="2"/>
        <scheme val="minor"/>
      </rPr>
      <t xml:space="preserve">
   1.a) Spanish translation is continually provided for Benton PUD's main website (www.bentonpud.org)
   1.b) Spanish translation was provided for a newly created CEIP webpage (www.bentonpud.org/CEIP)
   1.c) Spanish translation was provided for a newly created CEIP input form, available on the CEIP webpage
   1.d) Ran radio ads in English and Spanish over a three month period
</t>
    </r>
    <r>
      <rPr>
        <b/>
        <sz val="11"/>
        <color rgb="FF3F3F76"/>
        <rFont val="Calibri"/>
        <family val="2"/>
        <scheme val="minor"/>
      </rPr>
      <t>2) Cultural</t>
    </r>
    <r>
      <rPr>
        <sz val="11"/>
        <color rgb="FF3F3F76"/>
        <rFont val="Calibri"/>
        <family val="2"/>
        <scheme val="minor"/>
      </rPr>
      <t xml:space="preserve">
   2.a) Hosted a workshop for low-income advocacy groups and invited their representation in the CEIP process
   2.b) Advertised CEIP public input process across a variety of media platforms to reach different audiences
</t>
    </r>
    <r>
      <rPr>
        <b/>
        <sz val="11"/>
        <color rgb="FF3F3F76"/>
        <rFont val="Calibri"/>
        <family val="2"/>
        <scheme val="minor"/>
      </rPr>
      <t xml:space="preserve">3) Economic
</t>
    </r>
    <r>
      <rPr>
        <sz val="11"/>
        <color rgb="FF3F3F76"/>
        <rFont val="Calibri"/>
        <family val="2"/>
        <scheme val="minor"/>
      </rPr>
      <t xml:space="preserve">   3.a) No travel costs for public meetings, as all meetings included virtual and phone attendance options
   3.b) Hosted multiple public meetings with prior notice over a four month period, to increase participation opportunities</t>
    </r>
    <r>
      <rPr>
        <b/>
        <sz val="11"/>
        <color rgb="FF3F3F76"/>
        <rFont val="Calibri"/>
        <family val="2"/>
        <scheme val="minor"/>
      </rPr>
      <t xml:space="preserve">
   </t>
    </r>
    <r>
      <rPr>
        <sz val="11"/>
        <color rgb="FF3F3F76"/>
        <rFont val="Calibri"/>
        <family val="2"/>
        <scheme val="minor"/>
      </rPr>
      <t xml:space="preserve">3.c) CEIP webpage enabled independent review of public meeting materials and submitting CEIP input
</t>
    </r>
    <r>
      <rPr>
        <b/>
        <sz val="11"/>
        <color rgb="FF3F3F76"/>
        <rFont val="Calibri"/>
        <family val="2"/>
        <scheme val="minor"/>
      </rPr>
      <t xml:space="preserve">4) Technology
</t>
    </r>
    <r>
      <rPr>
        <sz val="11"/>
        <color rgb="FF3F3F76"/>
        <rFont val="Calibri"/>
        <family val="2"/>
        <scheme val="minor"/>
      </rPr>
      <t xml:space="preserve">   4.a) All public meetings included a virtual and phone option in addition to in-person attendance
   4.b) Advertised CEIP process on multiple technology platforms: website, newspaper, radio, social media (Facebook, Instagram, X)
   4.c) Provided other contact options for questions or to request assistance with participating in the public feedback process:
            Email power@bentonpud.org or Call Blake Scherer, Senior Engineer at (509) 585-5361
</t>
    </r>
    <r>
      <rPr>
        <b/>
        <sz val="11"/>
        <color rgb="FF3F3F76"/>
        <rFont val="Calibri"/>
        <family val="2"/>
        <scheme val="minor"/>
      </rPr>
      <t xml:space="preserve">5) Disability
  </t>
    </r>
    <r>
      <rPr>
        <sz val="11"/>
        <color rgb="FF3F3F76"/>
        <rFont val="Calibri"/>
        <family val="2"/>
        <scheme val="minor"/>
      </rPr>
      <t xml:space="preserve"> 5.a) Per Commission Resolution No. 2324, approved September 8, 2015, it is Benton PUD's policy that no qualified individual with a disability shall, by reason of such disability, be excluded from participation in or be denied the benefits of its services, programs, or activities, or be subjected to discrimination. The policy and the Request for Reasonable Accommodation Form are available online (https://www.bentonpud.org/ada-accommodation), or contact: Benton PUD Human Resources Manager, 2721 W 10th Avenue, Kennewick, WA 99336, Fax to (509) 582-1246 or email to dunlapk@bentonpud.org</t>
    </r>
  </si>
  <si>
    <t>Benton PUD's most recent resource plan, the 2024 Resource Plan for 2025-2034 (2024 RP), prepared under RCW 19.280.030(5), was approved by Commission Resolution No. 2681 on 8/27/2024 and is available for download from the website linked below.
Benton PUD's specific actions are consistent with the resource strategy described within Section 5 (Pages 9-11) of the 2024 RP and summarized here: 1) continuing to pursue cost-effective, reliable, and feasible conservation, consistent with the requirements of the Energy Independence Act and CETA, 2) continuing with Packwood hydroelectric as a dedicated resource, per the BPA contractual commitment, 3) continuing with BPA's load following contract. 
Benton PUD's specific actions are consistent with the 10-year plan to implement the CETA standards described within Section 7 (Pages 14-15) of the 2024 RP. In the 2024 RP, Benton PUD's clean energy forecast was 4% non-clean. For the 2026-2029 CEIP, Benton PUD's clean energy forecast has been updated to 5% non-clean, derived from a 13-year average of BPA's fuel mix from 2012-2014 and a 5-year average of Packwood hydroelectric. Consistent with the 2024 RP, the 2026-2029 CEIP includes procuring unbundled renewable energy credits to offset its 5% non-clean energy, which is an allowable alternative compliance option (up to a maximum of 20%), to meet the CETA greenhouse gas neutral standard, while also satisfying the renewable energy requirements of the Energy Independence Act.
Benton PUD's actions follow Department of Commerce guidance that a CEIP should only include incremental steps taken to comply with CETA, not actions the utility would undertake regardless. Consistent with the 2024 RP, the 2026-2029 CEIP requires no additional actions to meet CETA. As noted in the submitted "Targets" worksheet, Benton PUD's recent actuals exceed 80% clean and its forecast of 95% already meets the greenhouse gas neutral standard. Therefore, the 2026-2029 CEIP aligns with the 2024 RP in that no incremental specific actions are included, aside from those supporting an equitable transition.</t>
  </si>
  <si>
    <r>
      <t>For its 2024 Resource Plan (2024 RP), inclusive of a 10-year action plan for complying with the Clean Energy Transformation Act, Benton PUD provided opportunities for its customers and interested stakeholders to provide input during the development of, and prior to the adoption of, the plan. The 2024 RP was initiated on June 25, 2024, with an agenda item at Benton PUD's public Commission meeting where an "Introduction Presentation" was reviewed. On August 13, 2024, at Benton PUD's public Commission meeting, a "Draft Plan" was reviewed and then the Commission passed a motion setting a Public Hearing for final approval on August 27, 2024. At the Public Hearing on August 27, 2024, after receiving public comment, the Commission approved a resolution adopting the final plan. All presentations and materials were made available electronically throughout the process and they continue to be available on Benton PUD's resource planning webpage: https://www.bentonpud.org/about-benton-pud/planning-performance/resource-planning?tab=Resource_Plan
For its 2026-2029 Clean Energy Implementation Plan (CEIP), Benton PUD provided opportunities for its customers and interested stakeholders to provide input during the development of, and prior to the adoption of, the plan. Benton PUD's public input process included several public meetings, public advertisement requesting input, and a newly created, dedicated CEIP webpage (https://www.bentonpud.org/ceip) for accepting public input and for providing electronic access to related materials and presentations. All public hearings included the opportunity for public input prior to any subsequent Commission action. All presentations and materials were made available electronically throughout the process and they continue to be available on Benton PUD's resource planning webpage: https://www.bentonpud.org/about-benton-pud/planning-performance/resource-planning?tab=Clean_Energy
The CEIP process was initiated on July 22, 2025, when the Benton PUD Commission passed a motion setting Public Hearing #1 on August 26, 2025 and the CEIP webpage and input form were live. At Public Hearing #1, an "Introduction Presentation" was reviewed and then the Commission passed a motion setting Public Hearing #2 on September 23, 2025. Prior to the next public hearing, low-income advocacy groups were invited to a workshop hosted by Benton PUD on September 17, 2025, to learn more about Benton PUD's low-income energy assistance programs and the CEIP input process, including the upcoming Public Hearing #2. At Public Hearing #2, a "Draft Review Presentation" and a "Draft Review Reporting Template" were reviewed and then the Commission passed a motion setting Public Hearing #3 on October 14, 2025.</t>
    </r>
    <r>
      <rPr>
        <i/>
        <sz val="11"/>
        <color rgb="FF3F3F76"/>
        <rFont val="Calibri"/>
        <family val="2"/>
        <scheme val="minor"/>
      </rPr>
      <t xml:space="preserve"> </t>
    </r>
    <r>
      <rPr>
        <sz val="11"/>
        <color rgb="FF3F3F76"/>
        <rFont val="Calibri"/>
        <family val="2"/>
        <scheme val="minor"/>
      </rPr>
      <t xml:space="preserve">At Public Hearing #3, a "Preliminary Review Presentation" and a "Preliminary Review Reporting Template" were reviewed and then the Commission passed a motion setting Public Hearing #4 on October 28, 2025. The public comment period ended on October 16, 2025, to allow time for Benton PUD to incorporate any public comments into the final CEIP template. At Public Hearing #4, after accepting public comment, the Commission passed a resolution adopting the final plan.
</t>
    </r>
  </si>
  <si>
    <r>
      <t xml:space="preserve">For the 2024 Resource Plan, public comments were clarifying questions on ancillary topics, rather than direct input to be reflected in the plan. The only public comments received were the following two comments from the August 27, 2024, public hearing, copied here from the minutes:
1) </t>
    </r>
    <r>
      <rPr>
        <i/>
        <sz val="11"/>
        <color rgb="FF3F3F76"/>
        <rFont val="Calibri"/>
        <family val="2"/>
        <scheme val="minor"/>
      </rPr>
      <t>"Comment one from the public - Why does BPA have a constraint of a 20 year contract and why is there is no flexibility there? Answer - Senior Director Jon Meyer responded and stated the requirement for BPA to limit contracts to 20 years is in federal statute."</t>
    </r>
    <r>
      <rPr>
        <sz val="11"/>
        <color rgb="FF3F3F76"/>
        <rFont val="Calibri"/>
        <family val="2"/>
        <scheme val="minor"/>
      </rPr>
      <t xml:space="preserve">
2) </t>
    </r>
    <r>
      <rPr>
        <i/>
        <sz val="11"/>
        <color rgb="FF3F3F76"/>
        <rFont val="Calibri"/>
        <family val="2"/>
        <scheme val="minor"/>
      </rPr>
      <t xml:space="preserve">"Comment two from the public – Would the District serve a new 3-5 MW load at BPA’s Tier 2 pricing or not?
Answer - Senior Director Jon Meyer responded and stated that at this time, loads under 10 aMW are served with established rate schedules that meld all power costs including BPA Tier 1 and Tier 2, with one exception for Electricity Intensive Loads over 3.5 aMW that would be served with rates based on the marginal cost of power."
</t>
    </r>
    <r>
      <rPr>
        <sz val="11"/>
        <color rgb="FF3F3F76"/>
        <rFont val="Calibri"/>
        <family val="2"/>
        <scheme val="minor"/>
      </rPr>
      <t xml:space="preserve">
For the 2026-2029 CEIP, public comments were reflected in the CEIP by 1) ensuring that Benton PUD's low-income energy assistance funding assessment considered potential changes to the federal Low-Income Home Energy Assistance Program (LIHEAP), and 2) by including within the CEIP a description of how the clean energy forecast is based on average water and how Benton PUD's conversion of its BPA Power Sales Agreement from Slice/Block to Load Following improved the forecast, and 3) by emphasizing in the CEIP how Benton PUD is already meeting the CETA standard and that no incremental resource actions are necessary.
Below is a summary of all public input received through October 16, 2025:
1) August 26, 2025, Public Hearing #1, as copied from the minutes: </t>
    </r>
    <r>
      <rPr>
        <i/>
        <sz val="11"/>
        <color rgb="FF3F3F76"/>
        <rFont val="Calibri"/>
        <family val="2"/>
        <scheme val="minor"/>
      </rPr>
      <t>"Chuck Torelli raised concern that the federal Low-Income Energy Initiative (LIEI) program had been discontinued. Director Johnson acknowledged the concern and confirmed that staff were actively monitoring the issue."</t>
    </r>
    <r>
      <rPr>
        <sz val="11"/>
        <color rgb="FF3F3F76"/>
        <rFont val="Calibri"/>
        <family val="2"/>
        <scheme val="minor"/>
      </rPr>
      <t xml:space="preserve">
2) August 26, 2025, Public Hearing #1, as copied, in part, from the minutes: </t>
    </r>
    <r>
      <rPr>
        <i/>
        <sz val="11"/>
        <color rgb="FF3F3F76"/>
        <rFont val="Calibri"/>
        <family val="2"/>
        <scheme val="minor"/>
      </rPr>
      <t xml:space="preserve">"Roger Ovic raised questions regarding the energy category labeled “Unspecified” and its drop after 2024. He also inquired about potential impacts of the Columbia River Treaty between the United States and Canada. Engineer Blake Scherer explained that the reduction was due to low water years and the transition in 2024 to Benton PUD’s first year operating under load following rather than the previous “slice” customer block arrangement. General Manager Dunn explained that an agreement in principle on the Columbia River Treaty had been reached..." </t>
    </r>
    <r>
      <rPr>
        <sz val="11"/>
        <color rgb="FF3F3F76"/>
        <rFont val="Calibri"/>
        <family val="2"/>
        <scheme val="minor"/>
      </rPr>
      <t>(See minutes for the full response on this ancillary topic.)</t>
    </r>
    <r>
      <rPr>
        <i/>
        <sz val="11"/>
        <color rgb="FF3F3F76"/>
        <rFont val="Calibri"/>
        <family val="2"/>
        <scheme val="minor"/>
      </rPr>
      <t xml:space="preserve">
</t>
    </r>
    <r>
      <rPr>
        <sz val="11"/>
        <color rgb="FF3F3F76"/>
        <rFont val="Calibri"/>
        <family val="2"/>
        <scheme val="minor"/>
      </rPr>
      <t xml:space="preserve">3) September 11, 2025, CEIP webpage input from Richard Stemson: </t>
    </r>
    <r>
      <rPr>
        <i/>
        <sz val="11"/>
        <color rgb="FF3F3F76"/>
        <rFont val="Calibri"/>
        <family val="2"/>
        <scheme val="minor"/>
      </rPr>
      <t>"we are over 80% clean energy from the dams This law is a waste of what money we have left."</t>
    </r>
    <r>
      <rPr>
        <sz val="11"/>
        <color rgb="FF3F3F76"/>
        <rFont val="Calibri"/>
        <family val="2"/>
        <scheme val="minor"/>
      </rPr>
      <t xml:space="preserve"> (The comment was shared publicly at the September 23, 2025, Public Hearing #2).</t>
    </r>
    <r>
      <rPr>
        <i/>
        <sz val="11"/>
        <color rgb="FF3F3F76"/>
        <rFont val="Calibri"/>
        <family val="2"/>
        <scheme val="minor"/>
      </rPr>
      <t xml:space="preserve">
</t>
    </r>
    <r>
      <rPr>
        <sz val="11"/>
        <color rgb="FF3F3F76"/>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</si>
</sst>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_(&quot;$&quot;* #,##0_);_(&quot;$&quot;* \(#,##0\);_(&quot;$&quot;* &quot;-&quot;??_);_(@_)"/>
    <numFmt numFmtId="166" formatCode="_(* #,##0_);_(* \(#,##0\);_(* &quot;-&quot;??_);_(@_)"/>
  </numFmts>
  <fonts count="35"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i/>
      <sz val="9"/>
      <color indexed="81"/>
      <name val="Tahoma"/>
      <family val="2"/>
    </font>
    <font>
      <b/>
      <sz val="11"/>
      <color theme="0"/>
      <name val="Calibri"/>
      <family val="2"/>
      <scheme val="minor"/>
    </font>
    <font>
      <b/>
      <sz val="13.5"/>
      <color theme="1"/>
      <name val="Calibri"/>
      <family val="2"/>
      <scheme val="minor"/>
    </font>
    <font>
      <sz val="11"/>
      <color theme="1"/>
      <name val="Calibri"/>
      <family val="2"/>
      <scheme val="minor"/>
    </font>
    <font>
      <b/>
      <sz val="14"/>
      <color theme="1"/>
      <name val="Calibri"/>
      <family val="2"/>
      <scheme val="minor"/>
    </font>
    <font>
      <b/>
      <sz val="11"/>
      <name val="Calibri"/>
      <family val="2"/>
      <scheme val="minor"/>
    </font>
    <font>
      <i/>
      <sz val="11"/>
      <color theme="1"/>
      <name val="Calibri"/>
      <family val="2"/>
      <scheme val="minor"/>
    </font>
    <font>
      <i/>
      <sz val="11"/>
      <color rgb="FFFF0000"/>
      <name val="Calibri"/>
      <family val="2"/>
      <scheme val="minor"/>
    </font>
    <font>
      <i/>
      <sz val="13.5"/>
      <color rgb="FFFF0000"/>
      <name val="Calibri"/>
      <family val="2"/>
      <scheme val="minor"/>
    </font>
    <font>
      <sz val="11"/>
      <color rgb="FF161616"/>
      <name val="Calibri"/>
      <family val="2"/>
      <scheme val="minor"/>
    </font>
    <font>
      <sz val="11"/>
      <color rgb="FF161616"/>
      <name val="Roboto"/>
    </font>
    <font>
      <u/>
      <sz val="11"/>
      <color theme="10"/>
      <name val="Calibri"/>
      <family val="2"/>
      <scheme val="minor"/>
    </font>
    <font>
      <sz val="11"/>
      <color rgb="FF3F3F76"/>
      <name val="Calibri"/>
      <family val="2"/>
      <scheme val="minor"/>
    </font>
    <font>
      <sz val="11"/>
      <color theme="0"/>
      <name val="Calibri"/>
      <family val="2"/>
      <scheme val="minor"/>
    </font>
    <font>
      <b/>
      <sz val="28"/>
      <color theme="0"/>
      <name val="Calibri"/>
      <family val="2"/>
      <scheme val="minor"/>
    </font>
    <font>
      <b/>
      <sz val="11"/>
      <color rgb="FF3F3F3F"/>
      <name val="Calibri"/>
      <family val="2"/>
      <scheme val="minor"/>
    </font>
    <font>
      <sz val="16"/>
      <color theme="0"/>
      <name val="Calibri"/>
      <family val="2"/>
      <scheme val="minor"/>
    </font>
    <font>
      <sz val="11"/>
      <color theme="0"/>
      <name val="Calibri"/>
      <family val="2"/>
    </font>
    <font>
      <sz val="11"/>
      <name val="Calibri"/>
      <family val="2"/>
      <scheme val="minor"/>
    </font>
    <font>
      <b/>
      <sz val="11"/>
      <color theme="0"/>
      <name val="Calibri"/>
      <family val="2"/>
      <scheme val="minor"/>
    </font>
    <font>
      <b/>
      <sz val="11"/>
      <color theme="1"/>
      <name val="Calibri"/>
      <family val="2"/>
      <scheme val="minor"/>
    </font>
    <font>
      <sz val="11"/>
      <color rgb="FF3F3F76"/>
      <name val="Calibri"/>
      <family val="2"/>
      <scheme val="minor"/>
    </font>
    <font>
      <sz val="11"/>
      <color rgb="FFFF0000"/>
      <name val="Calibri"/>
      <family val="2"/>
      <scheme val="minor"/>
    </font>
    <font>
      <sz val="8"/>
      <name val="Calibri"/>
      <family val="2"/>
      <scheme val="minor"/>
    </font>
    <font>
      <i/>
      <sz val="11"/>
      <color rgb="FF3F3F76"/>
      <name val="Calibri"/>
      <family val="2"/>
      <scheme val="minor"/>
    </font>
    <font>
      <b/>
      <sz val="11"/>
      <color rgb="FF3F3F76"/>
      <name val="Calibri"/>
      <family val="2"/>
      <scheme val="minor"/>
    </font>
    <font>
      <sz val="9"/>
      <color rgb="FF3F3F76"/>
      <name val="Calibri"/>
      <family val="2"/>
      <scheme val="minor"/>
    </font>
    <font>
      <sz val="9"/>
      <color theme="1"/>
      <name val="Calibri"/>
      <family val="2"/>
      <scheme val="minor"/>
    </font>
    <font>
      <b/>
      <sz val="9"/>
      <color rgb="FF3F3F3F"/>
      <name val="Calibri"/>
      <family val="2"/>
      <scheme val="minor"/>
    </font>
    <font>
      <b/>
      <i/>
      <sz val="11"/>
      <color rgb="FF3F3F76"/>
      <name val="Calibri"/>
      <family val="2"/>
      <scheme val="minor"/>
    </font>
    <font>
      <u/>
      <sz val="11"/>
      <color rgb="FF3F3F76"/>
      <name val="Calibri"/>
      <family val="2"/>
      <scheme val="minor"/>
    </font>
  </fonts>
  <fills count="13">
    <fill>
      <patternFill patternType="none"/>
    </fill>
    <fill>
      <patternFill patternType="gray125"/>
    </fill>
    <fill>
      <patternFill patternType="solid">
        <fgColor theme="5"/>
        <bgColor indexed="64"/>
      </patternFill>
    </fill>
    <fill>
      <patternFill patternType="solid">
        <fgColor theme="0"/>
        <bgColor indexed="64"/>
      </patternFill>
    </fill>
    <fill>
      <patternFill patternType="solid">
        <fgColor theme="9"/>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rgb="FFF2F2F2"/>
      </patternFill>
    </fill>
    <fill>
      <patternFill patternType="solid">
        <fgColor theme="8"/>
      </patternFill>
    </fill>
    <fill>
      <patternFill patternType="solid">
        <fgColor theme="5" tint="0.79995117038483843"/>
        <bgColor indexed="64"/>
      </patternFill>
    </fill>
    <fill>
      <patternFill patternType="solid">
        <fgColor theme="7"/>
        <bgColor indexed="64"/>
      </patternFill>
    </fill>
    <fill>
      <patternFill patternType="solid">
        <fgColor theme="2"/>
        <bgColor indexed="64"/>
      </patternFill>
    </fill>
  </fills>
  <borders count="33">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bottom style="thin">
        <color auto="1"/>
      </bottom>
      <diagonal/>
    </border>
    <border>
      <left style="dotted">
        <color rgb="FF7F7F7F"/>
      </left>
      <right style="dotted">
        <color rgb="FF7F7F7F"/>
      </right>
      <top style="dotted">
        <color rgb="FF7F7F7F"/>
      </top>
      <bottom style="dotted">
        <color rgb="FF7F7F7F"/>
      </bottom>
      <diagonal/>
    </border>
    <border>
      <left/>
      <right style="dotted">
        <color rgb="FF7F7F7F"/>
      </right>
      <top style="dotted">
        <color rgb="FF7F7F7F"/>
      </top>
      <bottom style="dotted">
        <color rgb="FF7F7F7F"/>
      </bottom>
      <diagonal/>
    </border>
    <border>
      <left style="dotted">
        <color rgb="FF7F7F7F"/>
      </left>
      <right style="dotted">
        <color rgb="FF7F7F7F"/>
      </right>
      <top/>
      <bottom style="dotted">
        <color rgb="FF7F7F7F"/>
      </bottom>
      <diagonal/>
    </border>
    <border>
      <left style="thin">
        <color rgb="FF3F3F3F"/>
      </left>
      <right style="thin">
        <color rgb="FF3F3F3F"/>
      </right>
      <top style="thin">
        <color rgb="FF3F3F3F"/>
      </top>
      <bottom style="thin">
        <color rgb="FF3F3F3F"/>
      </bottom>
      <diagonal/>
    </border>
    <border>
      <left style="slantDashDot">
        <color rgb="FF7F7F7F"/>
      </left>
      <right style="slantDashDot">
        <color rgb="FF7F7F7F"/>
      </right>
      <top style="slantDashDot">
        <color rgb="FF7F7F7F"/>
      </top>
      <bottom style="slantDashDot">
        <color rgb="FF7F7F7F"/>
      </bottom>
      <diagonal/>
    </border>
    <border>
      <left style="slantDashDot">
        <color rgb="FF7F7F7F"/>
      </left>
      <right/>
      <top style="slantDashDot">
        <color rgb="FF7F7F7F"/>
      </top>
      <bottom style="slantDashDot">
        <color rgb="FF7F7F7F"/>
      </bottom>
      <diagonal/>
    </border>
    <border>
      <left/>
      <right/>
      <top style="slantDashDot">
        <color rgb="FF7F7F7F"/>
      </top>
      <bottom style="slantDashDot">
        <color rgb="FF7F7F7F"/>
      </bottom>
      <diagonal/>
    </border>
    <border>
      <left/>
      <right style="slantDashDot">
        <color rgb="FF7F7F7F"/>
      </right>
      <top style="slantDashDot">
        <color rgb="FF7F7F7F"/>
      </top>
      <bottom style="slantDashDot">
        <color rgb="FF7F7F7F"/>
      </bottom>
      <diagonal/>
    </border>
    <border>
      <left style="thin">
        <color rgb="FF3F3F3F"/>
      </left>
      <right style="thin">
        <color rgb="FF3F3F3F"/>
      </right>
      <top style="thin">
        <color rgb="FF3F3F3F"/>
      </top>
      <bottom style="medium">
        <color indexed="64"/>
      </bottom>
      <diagonal/>
    </border>
    <border>
      <left style="thin">
        <color rgb="FF3F3F3F"/>
      </left>
      <right style="thin">
        <color rgb="FF3F3F3F"/>
      </right>
      <top/>
      <bottom style="thin">
        <color rgb="FF3F3F3F"/>
      </bottom>
      <diagonal/>
    </border>
    <border>
      <left style="slantDashDot">
        <color rgb="FF7F7F7F"/>
      </left>
      <right style="slantDashDot">
        <color rgb="FF7F7F7F"/>
      </right>
      <top/>
      <bottom style="slantDashDot">
        <color rgb="FF7F7F7F"/>
      </bottom>
      <diagonal/>
    </border>
    <border>
      <left style="dotted">
        <color rgb="FF7F7F7F"/>
      </left>
      <right/>
      <top style="dotted">
        <color rgb="FF7F7F7F"/>
      </top>
      <bottom style="dotted">
        <color rgb="FF7F7F7F"/>
      </bottom>
      <diagonal/>
    </border>
    <border>
      <left/>
      <right/>
      <top style="dotted">
        <color rgb="FF7F7F7F"/>
      </top>
      <bottom style="dotted">
        <color rgb="FF7F7F7F"/>
      </bottom>
      <diagonal/>
    </border>
    <border>
      <left style="thin">
        <color indexed="64"/>
      </left>
      <right/>
      <top style="thin">
        <color indexed="64"/>
      </top>
      <bottom/>
      <diagonal/>
    </border>
    <border>
      <left style="dotted">
        <color rgb="FF7F7F7F"/>
      </left>
      <right/>
      <top style="thin">
        <color theme="4" tint="0.39997558519241921"/>
      </top>
      <bottom/>
      <diagonal/>
    </border>
    <border>
      <left style="thin">
        <color theme="4" tint="0.39997558519241921"/>
      </left>
      <right/>
      <top/>
      <bottom/>
      <diagonal/>
    </border>
    <border>
      <left style="thin">
        <color indexed="64"/>
      </left>
      <right/>
      <top style="dotted">
        <color rgb="FF7F7F7F"/>
      </top>
      <bottom style="dotted">
        <color rgb="FF7F7F7F"/>
      </bottom>
      <diagonal/>
    </border>
    <border>
      <left style="thin">
        <color rgb="FF3F3F3F"/>
      </left>
      <right/>
      <top style="thin">
        <color rgb="FF3F3F3F"/>
      </top>
      <bottom style="thin">
        <color rgb="FF3F3F3F"/>
      </bottom>
      <diagonal/>
    </border>
    <border>
      <left style="medium">
        <color theme="9"/>
      </left>
      <right style="medium">
        <color theme="9"/>
      </right>
      <top style="medium">
        <color theme="9"/>
      </top>
      <bottom/>
      <diagonal/>
    </border>
    <border>
      <left style="medium">
        <color theme="9"/>
      </left>
      <right style="medium">
        <color theme="9"/>
      </right>
      <top style="dotted">
        <color rgb="FF7F7F7F"/>
      </top>
      <bottom style="dotted">
        <color rgb="FF7F7F7F"/>
      </bottom>
      <diagonal/>
    </border>
    <border>
      <left style="medium">
        <color theme="9"/>
      </left>
      <right style="medium">
        <color theme="9"/>
      </right>
      <top style="thin">
        <color rgb="FF3F3F3F"/>
      </top>
      <bottom style="medium">
        <color theme="9"/>
      </bottom>
      <diagonal/>
    </border>
    <border>
      <left style="thin">
        <color rgb="FF3F3F3F"/>
      </left>
      <right style="dotted">
        <color rgb="FF7F7F7F"/>
      </right>
      <top style="dotted">
        <color rgb="FF7F7F7F"/>
      </top>
      <bottom style="dotted">
        <color rgb="FF7F7F7F"/>
      </bottom>
      <diagonal/>
    </border>
    <border>
      <left style="thin">
        <color rgb="FF3F3F3F"/>
      </left>
      <right style="thin">
        <color rgb="FF3F3F3F"/>
      </right>
      <top style="thin">
        <color rgb="FF3F3F3F"/>
      </top>
      <bottom/>
      <diagonal/>
    </border>
    <border>
      <left style="thin">
        <color rgb="FF3F3F3F"/>
      </left>
      <right style="dotted">
        <color rgb="FF7F7F7F"/>
      </right>
      <top style="dotted">
        <color rgb="FF7F7F7F"/>
      </top>
      <bottom/>
      <diagonal/>
    </border>
    <border>
      <left style="slantDashDot">
        <color rgb="FF7F7F7F"/>
      </left>
      <right style="slantDashDot">
        <color rgb="FF7F7F7F"/>
      </right>
      <top style="slantDashDot">
        <color rgb="FF7F7F7F"/>
      </top>
      <bottom/>
      <diagonal/>
    </border>
    <border>
      <left style="dotted">
        <color rgb="FF7F7F7F"/>
      </left>
      <right style="dotted">
        <color rgb="FF7F7F7F"/>
      </right>
      <top style="dotted">
        <color rgb="FF7F7F7F"/>
      </top>
      <bottom/>
      <diagonal/>
    </border>
    <border>
      <left style="thin">
        <color indexed="64"/>
      </left>
      <right style="thin">
        <color indexed="64"/>
      </right>
      <top/>
      <bottom/>
      <diagonal/>
    </border>
  </borders>
  <cellStyleXfs count="12">
    <xf numFmtId="0" fontId="0" fillId="0" borderId="0"/>
    <xf numFmtId="9" fontId="7" fillId="0" borderId="0" applyFont="0" applyFill="0" applyBorder="0" applyAlignment="0" applyProtection="0"/>
    <xf numFmtId="0" fontId="15" fillId="0" borderId="0" applyNumberFormat="0" applyFill="0" applyBorder="0" applyAlignment="0">
      <protection locked="0"/>
    </xf>
    <xf numFmtId="0" fontId="16" fillId="5" borderId="6" applyNumberFormat="0" applyAlignment="0">
      <protection locked="0"/>
    </xf>
    <xf numFmtId="0" fontId="17" fillId="4" borderId="0" applyNumberFormat="0" applyBorder="0" applyAlignment="0" applyProtection="0"/>
    <xf numFmtId="0" fontId="18" fillId="7" borderId="0"/>
    <xf numFmtId="0" fontId="9" fillId="6" borderId="0">
      <alignment horizontal="center"/>
    </xf>
    <xf numFmtId="0" fontId="19" fillId="8" borderId="9" applyNumberFormat="0" applyAlignment="0"/>
    <xf numFmtId="0" fontId="17" fillId="9" borderId="0" applyNumberFormat="0" applyBorder="0" applyAlignment="0" applyProtection="0"/>
    <xf numFmtId="0" fontId="16" fillId="10" borderId="10" applyAlignment="0">
      <protection locked="0"/>
    </xf>
    <xf numFmtId="44" fontId="7" fillId="0" borderId="0" applyFont="0" applyFill="0" applyBorder="0" applyAlignment="0" applyProtection="0"/>
    <xf numFmtId="0" fontId="8" fillId="0" borderId="0"/>
  </cellStyleXfs>
  <cellXfs count="217">
    <xf numFmtId="0" fontId="0" fillId="0" borderId="0" xfId="0"/>
    <xf numFmtId="0" fontId="0" fillId="0" borderId="0" xfId="0" applyAlignment="1">
      <alignment wrapText="1"/>
    </xf>
    <xf numFmtId="0" fontId="1" fillId="0" borderId="0" xfId="0" applyFont="1"/>
    <xf numFmtId="0" fontId="1" fillId="2" borderId="0" xfId="0" applyFont="1" applyFill="1" applyAlignment="1">
      <alignment wrapText="1"/>
    </xf>
    <xf numFmtId="0" fontId="0" fillId="0" borderId="0" xfId="0" applyAlignment="1">
      <alignment horizontal="center" vertical="center"/>
    </xf>
    <xf numFmtId="0" fontId="8" fillId="0" borderId="0" xfId="0" applyFont="1"/>
    <xf numFmtId="0" fontId="0" fillId="0" borderId="0" xfId="0" applyAlignment="1">
      <alignment vertical="top"/>
    </xf>
    <xf numFmtId="0" fontId="0" fillId="0" borderId="0" xfId="0" applyAlignment="1">
      <alignment horizontal="left" vertical="top"/>
    </xf>
    <xf numFmtId="0" fontId="0" fillId="0" borderId="0" xfId="0" applyAlignment="1">
      <alignment horizontal="left" vertical="top" wrapText="1"/>
    </xf>
    <xf numFmtId="0" fontId="11" fillId="0" borderId="0" xfId="0" applyFont="1"/>
    <xf numFmtId="0" fontId="12" fillId="0" borderId="0" xfId="0" applyFont="1"/>
    <xf numFmtId="0" fontId="0" fillId="0" borderId="0" xfId="0" applyAlignment="1">
      <alignment horizontal="center" vertical="center" wrapText="1"/>
    </xf>
    <xf numFmtId="10" fontId="0" fillId="0" borderId="0" xfId="1" applyNumberFormat="1" applyFont="1" applyAlignment="1">
      <alignment horizontal="center" vertical="center"/>
    </xf>
    <xf numFmtId="0" fontId="0" fillId="0" borderId="0" xfId="0" applyAlignment="1">
      <alignment horizontal="right"/>
    </xf>
    <xf numFmtId="0" fontId="0" fillId="0" borderId="0" xfId="0" applyAlignment="1">
      <alignment vertical="top" wrapText="1"/>
    </xf>
    <xf numFmtId="0" fontId="6" fillId="0" borderId="0" xfId="0" applyFont="1"/>
    <xf numFmtId="44" fontId="0" fillId="0" borderId="0" xfId="0" applyNumberFormat="1" applyAlignment="1">
      <alignment horizontal="center" vertical="center"/>
    </xf>
    <xf numFmtId="0" fontId="14" fillId="0" borderId="0" xfId="0" applyFont="1" applyAlignment="1">
      <alignment vertical="top" wrapText="1"/>
    </xf>
    <xf numFmtId="0" fontId="13" fillId="0" borderId="0" xfId="0" applyFont="1" applyAlignment="1">
      <alignment horizontal="left" vertical="top" wrapText="1"/>
    </xf>
    <xf numFmtId="0" fontId="15" fillId="0" borderId="0" xfId="2" applyBorder="1" applyAlignment="1">
      <alignment horizontal="left" vertical="top" wrapText="1"/>
      <protection locked="0"/>
    </xf>
    <xf numFmtId="0" fontId="15" fillId="0" borderId="0" xfId="2">
      <protection locked="0"/>
    </xf>
    <xf numFmtId="44" fontId="0" fillId="0" borderId="0" xfId="0" applyNumberFormat="1"/>
    <xf numFmtId="0" fontId="6" fillId="0" borderId="0" xfId="0" applyFont="1" applyAlignment="1">
      <alignment vertical="top"/>
    </xf>
    <xf numFmtId="0" fontId="16" fillId="5" borderId="6" xfId="3">
      <protection locked="0"/>
    </xf>
    <xf numFmtId="0" fontId="18" fillId="7" borderId="0" xfId="0" applyFont="1" applyFill="1"/>
    <xf numFmtId="0" fontId="0" fillId="7" borderId="0" xfId="0" applyFill="1"/>
    <xf numFmtId="0" fontId="17" fillId="4" borderId="0" xfId="4" applyBorder="1"/>
    <xf numFmtId="0" fontId="17" fillId="4" borderId="0" xfId="4" applyBorder="1" applyAlignment="1">
      <alignment wrapText="1"/>
    </xf>
    <xf numFmtId="0" fontId="16" fillId="5" borderId="6" xfId="3" applyAlignment="1">
      <alignment wrapText="1"/>
      <protection locked="0"/>
    </xf>
    <xf numFmtId="0" fontId="16" fillId="5" borderId="6" xfId="3" applyAlignment="1">
      <alignment horizontal="center"/>
      <protection locked="0"/>
    </xf>
    <xf numFmtId="44" fontId="16" fillId="5" borderId="6" xfId="3" applyNumberFormat="1" applyAlignment="1">
      <alignment horizontal="center"/>
      <protection locked="0"/>
    </xf>
    <xf numFmtId="165" fontId="19" fillId="8" borderId="9" xfId="7" applyNumberFormat="1" applyAlignment="1">
      <alignment horizontal="center"/>
    </xf>
    <xf numFmtId="0" fontId="19" fillId="8" borderId="9" xfId="7" applyAlignment="1">
      <alignment horizontal="center"/>
    </xf>
    <xf numFmtId="44" fontId="19" fillId="8" borderId="9" xfId="7" applyNumberFormat="1" applyAlignment="1">
      <alignment horizontal="right"/>
    </xf>
    <xf numFmtId="164" fontId="19" fillId="8" borderId="9" xfId="7" applyNumberFormat="1" applyAlignment="1">
      <alignment horizontal="center" vertical="center"/>
    </xf>
    <xf numFmtId="0" fontId="16" fillId="10" borderId="10" xfId="9" applyAlignment="1">
      <alignment horizontal="center"/>
      <protection locked="0"/>
    </xf>
    <xf numFmtId="0" fontId="19" fillId="8" borderId="0" xfId="7" applyNumberFormat="1" applyBorder="1" applyAlignment="1">
      <alignment horizontal="center"/>
    </xf>
    <xf numFmtId="44" fontId="16" fillId="5" borderId="8" xfId="3" applyNumberFormat="1" applyBorder="1" applyAlignment="1">
      <alignment horizontal="center"/>
      <protection locked="0"/>
    </xf>
    <xf numFmtId="0" fontId="17" fillId="9" borderId="5" xfId="8" applyBorder="1" applyAlignment="1">
      <alignment horizontal="center"/>
    </xf>
    <xf numFmtId="44" fontId="19" fillId="8" borderId="15" xfId="7" applyNumberFormat="1" applyBorder="1"/>
    <xf numFmtId="0" fontId="18" fillId="7" borderId="0" xfId="5"/>
    <xf numFmtId="0" fontId="0" fillId="0" borderId="0" xfId="0" applyAlignment="1">
      <alignment horizontal="center"/>
    </xf>
    <xf numFmtId="0" fontId="0" fillId="0" borderId="3" xfId="0" applyBorder="1"/>
    <xf numFmtId="0" fontId="16" fillId="10" borderId="13" xfId="9" applyBorder="1">
      <protection locked="0"/>
    </xf>
    <xf numFmtId="0" fontId="1" fillId="0" borderId="3" xfId="0" applyFont="1" applyBorder="1" applyAlignment="1">
      <alignment horizontal="left" vertical="top" wrapText="1"/>
    </xf>
    <xf numFmtId="0" fontId="1" fillId="0" borderId="3" xfId="0" applyFont="1" applyBorder="1" applyAlignment="1">
      <alignment wrapText="1"/>
    </xf>
    <xf numFmtId="0" fontId="0" fillId="0" borderId="3" xfId="0" applyBorder="1" applyAlignment="1">
      <alignment vertical="top" wrapText="1"/>
    </xf>
    <xf numFmtId="0" fontId="1" fillId="0" borderId="3" xfId="0" applyFont="1" applyBorder="1"/>
    <xf numFmtId="0" fontId="1" fillId="0" borderId="3" xfId="0" applyFont="1" applyBorder="1" applyAlignment="1">
      <alignment horizontal="center"/>
    </xf>
    <xf numFmtId="0" fontId="9" fillId="6" borderId="0" xfId="6">
      <alignment horizontal="center"/>
    </xf>
    <xf numFmtId="0" fontId="16" fillId="10" borderId="13" xfId="9" applyBorder="1" applyAlignment="1">
      <alignment horizontal="center"/>
      <protection locked="0"/>
    </xf>
    <xf numFmtId="14" fontId="16" fillId="5" borderId="7" xfId="3" applyNumberFormat="1" applyBorder="1" applyAlignment="1">
      <alignment horizontal="center"/>
      <protection locked="0"/>
    </xf>
    <xf numFmtId="0" fontId="0" fillId="0" borderId="0" xfId="0" applyProtection="1">
      <protection locked="0"/>
    </xf>
    <xf numFmtId="0" fontId="21" fillId="0" borderId="0" xfId="0" applyFont="1" applyAlignment="1">
      <alignment wrapText="1"/>
    </xf>
    <xf numFmtId="0" fontId="16" fillId="10" borderId="13" xfId="9" applyBorder="1" applyAlignment="1">
      <alignment horizontal="center" vertical="center"/>
      <protection locked="0"/>
    </xf>
    <xf numFmtId="44" fontId="19" fillId="8" borderId="0" xfId="7" applyNumberFormat="1" applyBorder="1" applyAlignment="1">
      <alignment horizontal="right"/>
    </xf>
    <xf numFmtId="0" fontId="1" fillId="11" borderId="0" xfId="0" applyFont="1" applyFill="1"/>
    <xf numFmtId="0" fontId="17" fillId="11" borderId="0" xfId="4" applyFill="1" applyBorder="1" applyAlignment="1">
      <alignment wrapText="1"/>
    </xf>
    <xf numFmtId="0" fontId="0" fillId="0" borderId="3" xfId="0" applyBorder="1" applyAlignment="1">
      <alignment horizontal="left" vertical="top" wrapText="1"/>
    </xf>
    <xf numFmtId="0" fontId="8" fillId="0" borderId="0" xfId="11"/>
    <xf numFmtId="0" fontId="16" fillId="5" borderId="6" xfId="3" applyAlignment="1">
      <alignment horizontal="left"/>
      <protection locked="0"/>
    </xf>
    <xf numFmtId="0" fontId="0" fillId="0" borderId="5" xfId="0" applyBorder="1" applyAlignment="1">
      <alignment horizontal="center"/>
    </xf>
    <xf numFmtId="0" fontId="15" fillId="0" borderId="0" xfId="2" applyAlignment="1">
      <alignment horizontal="left" vertical="top" wrapText="1"/>
      <protection locked="0"/>
    </xf>
    <xf numFmtId="0" fontId="16" fillId="5" borderId="6" xfId="3" applyAlignment="1">
      <alignment horizontal="left" vertical="top" wrapText="1"/>
      <protection locked="0"/>
    </xf>
    <xf numFmtId="0" fontId="11" fillId="0" borderId="0" xfId="0" applyFont="1" applyAlignment="1">
      <alignment wrapText="1"/>
    </xf>
    <xf numFmtId="0" fontId="15" fillId="5" borderId="6" xfId="2" applyFill="1" applyBorder="1" applyAlignment="1">
      <alignment horizontal="center"/>
      <protection locked="0"/>
    </xf>
    <xf numFmtId="14" fontId="0" fillId="0" borderId="0" xfId="0" applyNumberFormat="1"/>
    <xf numFmtId="0" fontId="9" fillId="0" borderId="0" xfId="0" applyFont="1"/>
    <xf numFmtId="0" fontId="22" fillId="0" borderId="0" xfId="0" applyFont="1"/>
    <xf numFmtId="9" fontId="16" fillId="5" borderId="20" xfId="3" applyNumberFormat="1" applyBorder="1" applyAlignment="1">
      <protection locked="0"/>
    </xf>
    <xf numFmtId="0" fontId="0" fillId="0" borderId="1" xfId="0" applyBorder="1"/>
    <xf numFmtId="9" fontId="16" fillId="5" borderId="17" xfId="3" applyNumberFormat="1" applyBorder="1" applyAlignment="1">
      <protection locked="0"/>
    </xf>
    <xf numFmtId="0" fontId="5" fillId="4" borderId="21" xfId="4" applyFont="1" applyBorder="1" applyAlignment="1"/>
    <xf numFmtId="0" fontId="5" fillId="4" borderId="0" xfId="4" applyFont="1" applyBorder="1" applyAlignment="1"/>
    <xf numFmtId="0" fontId="5" fillId="4" borderId="0" xfId="4" applyFont="1" applyAlignment="1">
      <alignment wrapText="1"/>
    </xf>
    <xf numFmtId="0" fontId="5" fillId="4" borderId="0" xfId="4" applyFont="1" applyBorder="1" applyAlignment="1">
      <alignment horizontal="center"/>
    </xf>
    <xf numFmtId="0" fontId="5" fillId="4" borderId="0" xfId="4" applyFont="1" applyBorder="1" applyAlignment="1">
      <alignment horizontal="center" wrapText="1"/>
    </xf>
    <xf numFmtId="0" fontId="5" fillId="4" borderId="0" xfId="4" applyFont="1" applyBorder="1"/>
    <xf numFmtId="0" fontId="5" fillId="4" borderId="0" xfId="4" applyFont="1" applyBorder="1" applyAlignment="1">
      <alignment wrapText="1"/>
    </xf>
    <xf numFmtId="9" fontId="19" fillId="8" borderId="9" xfId="7" applyNumberFormat="1" applyAlignment="1">
      <alignment horizontal="right"/>
    </xf>
    <xf numFmtId="0" fontId="0" fillId="0" borderId="19" xfId="0" applyBorder="1"/>
    <xf numFmtId="0" fontId="0" fillId="0" borderId="3" xfId="0" applyBorder="1" applyAlignment="1">
      <alignment wrapText="1"/>
    </xf>
    <xf numFmtId="0" fontId="5" fillId="4" borderId="21" xfId="4" applyFont="1" applyBorder="1"/>
    <xf numFmtId="0" fontId="0" fillId="0" borderId="3" xfId="0" applyBorder="1" applyAlignment="1">
      <alignment horizontal="left" vertical="top"/>
    </xf>
    <xf numFmtId="0" fontId="11" fillId="0" borderId="0" xfId="0" applyFont="1" applyAlignment="1">
      <alignment vertical="top" wrapText="1"/>
    </xf>
    <xf numFmtId="0" fontId="19" fillId="8" borderId="9" xfId="7"/>
    <xf numFmtId="0" fontId="16" fillId="0" borderId="0" xfId="3" applyFill="1" applyBorder="1" applyAlignment="1">
      <alignment vertical="top"/>
      <protection locked="0"/>
    </xf>
    <xf numFmtId="166" fontId="16" fillId="5" borderId="6" xfId="3" applyNumberFormat="1" applyAlignment="1">
      <alignment horizontal="right" vertical="top"/>
      <protection locked="0"/>
    </xf>
    <xf numFmtId="166" fontId="16" fillId="5" borderId="6" xfId="3" applyNumberFormat="1" applyAlignment="1">
      <protection locked="0"/>
    </xf>
    <xf numFmtId="0" fontId="15" fillId="0" borderId="0" xfId="2" applyFill="1" applyAlignment="1">
      <alignment vertical="top"/>
      <protection locked="0"/>
    </xf>
    <xf numFmtId="0" fontId="24" fillId="0" borderId="0" xfId="0" applyFont="1"/>
    <xf numFmtId="0" fontId="16" fillId="10" borderId="10" xfId="9">
      <protection locked="0"/>
    </xf>
    <xf numFmtId="0" fontId="0" fillId="0" borderId="3" xfId="0" applyBorder="1" applyAlignment="1">
      <alignment horizontal="center" wrapText="1"/>
    </xf>
    <xf numFmtId="0" fontId="19" fillId="8" borderId="9" xfId="7" applyAlignment="1">
      <alignment horizontal="left" vertical="top" wrapText="1"/>
    </xf>
    <xf numFmtId="0" fontId="16" fillId="5" borderId="6" xfId="3" applyAlignment="1" applyProtection="1">
      <alignment wrapText="1"/>
    </xf>
    <xf numFmtId="0" fontId="16" fillId="5" borderId="6" xfId="3" applyAlignment="1" applyProtection="1">
      <alignment horizontal="left"/>
    </xf>
    <xf numFmtId="44" fontId="16" fillId="5" borderId="6" xfId="10" applyFont="1" applyFill="1" applyBorder="1" applyProtection="1">
      <protection locked="0"/>
    </xf>
    <xf numFmtId="0" fontId="9" fillId="6" borderId="0" xfId="6" applyProtection="1">
      <alignment horizontal="center"/>
      <protection locked="0"/>
    </xf>
    <xf numFmtId="9" fontId="19" fillId="8" borderId="23" xfId="7" applyNumberFormat="1" applyBorder="1" applyAlignment="1">
      <alignment horizontal="right"/>
    </xf>
    <xf numFmtId="9" fontId="16" fillId="5" borderId="25" xfId="3" applyNumberFormat="1" applyBorder="1" applyAlignment="1">
      <protection locked="0"/>
    </xf>
    <xf numFmtId="9" fontId="19" fillId="8" borderId="26" xfId="7" applyNumberFormat="1" applyBorder="1" applyAlignment="1">
      <alignment horizontal="right"/>
    </xf>
    <xf numFmtId="166" fontId="16" fillId="5" borderId="17" xfId="3" applyNumberFormat="1" applyBorder="1" applyAlignment="1">
      <protection locked="0"/>
    </xf>
    <xf numFmtId="166" fontId="25" fillId="5" borderId="25" xfId="3" applyNumberFormat="1" applyFont="1" applyBorder="1" applyAlignment="1">
      <protection locked="0"/>
    </xf>
    <xf numFmtId="0" fontId="0" fillId="0" borderId="0" xfId="0" applyFill="1"/>
    <xf numFmtId="0" fontId="26" fillId="0" borderId="0" xfId="0" applyFont="1"/>
    <xf numFmtId="0" fontId="0" fillId="0" borderId="0" xfId="0"/>
    <xf numFmtId="166" fontId="16" fillId="5" borderId="25" xfId="3" applyNumberFormat="1" applyFont="1" applyBorder="1" applyAlignment="1">
      <protection locked="0"/>
    </xf>
    <xf numFmtId="9" fontId="16" fillId="5" borderId="20" xfId="3" applyNumberFormat="1" applyBorder="1" applyAlignment="1" applyProtection="1">
      <protection locked="0"/>
    </xf>
    <xf numFmtId="9" fontId="16" fillId="5" borderId="17" xfId="3" applyNumberFormat="1" applyBorder="1" applyAlignment="1" applyProtection="1">
      <protection locked="0"/>
    </xf>
    <xf numFmtId="166" fontId="16" fillId="5" borderId="6" xfId="3" applyNumberFormat="1" applyAlignment="1" applyProtection="1">
      <protection locked="0"/>
    </xf>
    <xf numFmtId="0" fontId="23" fillId="7" borderId="24" xfId="4" applyFont="1" applyFill="1" applyBorder="1" applyAlignment="1">
      <alignment wrapText="1"/>
    </xf>
    <xf numFmtId="43" fontId="16" fillId="5" borderId="6" xfId="3" applyNumberFormat="1" applyAlignment="1">
      <protection locked="0"/>
    </xf>
    <xf numFmtId="43" fontId="16" fillId="5" borderId="6" xfId="3" applyNumberFormat="1" applyAlignment="1" applyProtection="1">
      <protection locked="0"/>
    </xf>
    <xf numFmtId="43" fontId="16" fillId="5" borderId="25" xfId="3" applyNumberFormat="1" applyFont="1" applyBorder="1" applyAlignment="1" applyProtection="1">
      <protection locked="0"/>
    </xf>
    <xf numFmtId="0" fontId="0" fillId="0" borderId="0" xfId="0" applyProtection="1"/>
    <xf numFmtId="0" fontId="5" fillId="2" borderId="0" xfId="0" applyFont="1" applyFill="1" applyAlignment="1">
      <alignment vertical="top" wrapText="1"/>
    </xf>
    <xf numFmtId="0" fontId="1" fillId="0" borderId="0" xfId="0" applyFont="1" applyAlignment="1">
      <alignment wrapText="1"/>
    </xf>
    <xf numFmtId="49" fontId="19" fillId="8" borderId="9" xfId="7" applyNumberFormat="1" applyAlignment="1">
      <alignment vertical="top" wrapText="1"/>
    </xf>
    <xf numFmtId="0" fontId="16" fillId="5" borderId="6" xfId="3" applyAlignment="1" applyProtection="1">
      <alignment vertical="top" wrapText="1"/>
    </xf>
    <xf numFmtId="0" fontId="16" fillId="10" borderId="10" xfId="9" applyAlignment="1">
      <alignment vertical="top" wrapText="1"/>
      <protection locked="0"/>
    </xf>
    <xf numFmtId="0" fontId="16" fillId="5" borderId="6" xfId="3" applyAlignment="1">
      <alignment vertical="top" wrapText="1"/>
      <protection locked="0"/>
    </xf>
    <xf numFmtId="0" fontId="16" fillId="5" borderId="6" xfId="3" applyAlignment="1">
      <alignment vertical="top"/>
      <protection locked="0"/>
    </xf>
    <xf numFmtId="0" fontId="16" fillId="10" borderId="10" xfId="9" applyAlignment="1" applyProtection="1">
      <alignment vertical="top" wrapText="1"/>
    </xf>
    <xf numFmtId="0" fontId="16" fillId="5" borderId="6" xfId="3" applyAlignment="1" applyProtection="1">
      <alignment vertical="top"/>
    </xf>
    <xf numFmtId="0" fontId="19" fillId="8" borderId="9" xfId="7" applyAlignment="1">
      <alignment horizontal="center" vertical="top"/>
    </xf>
    <xf numFmtId="0" fontId="26" fillId="10" borderId="10" xfId="9" applyFont="1" applyAlignment="1">
      <alignment vertical="top" wrapText="1"/>
      <protection locked="0"/>
    </xf>
    <xf numFmtId="0" fontId="26" fillId="5" borderId="6" xfId="3" applyFont="1" applyAlignment="1">
      <alignment vertical="top" wrapText="1"/>
      <protection locked="0"/>
    </xf>
    <xf numFmtId="0" fontId="16" fillId="5" borderId="27" xfId="3" applyBorder="1" applyAlignment="1">
      <alignment vertical="top" wrapText="1"/>
      <protection locked="0"/>
    </xf>
    <xf numFmtId="49" fontId="19" fillId="8" borderId="28" xfId="7" applyNumberFormat="1" applyBorder="1" applyAlignment="1">
      <alignment vertical="top" wrapText="1"/>
    </xf>
    <xf numFmtId="0" fontId="16" fillId="5" borderId="29" xfId="3" applyBorder="1" applyAlignment="1">
      <alignment vertical="top" wrapText="1"/>
      <protection locked="0"/>
    </xf>
    <xf numFmtId="0" fontId="16" fillId="10" borderId="30" xfId="9" applyBorder="1" applyAlignment="1">
      <alignment vertical="top" wrapText="1"/>
      <protection locked="0"/>
    </xf>
    <xf numFmtId="0" fontId="16" fillId="5" borderId="31" xfId="3" applyBorder="1" applyAlignment="1">
      <alignment vertical="top" wrapText="1"/>
      <protection locked="0"/>
    </xf>
    <xf numFmtId="0" fontId="16" fillId="5" borderId="31" xfId="3" applyBorder="1" applyAlignment="1">
      <alignment vertical="top"/>
      <protection locked="0"/>
    </xf>
    <xf numFmtId="0" fontId="0" fillId="0" borderId="0" xfId="0"/>
    <xf numFmtId="0" fontId="16" fillId="5" borderId="6" xfId="3" applyAlignment="1">
      <alignment horizontal="left" vertical="top" wrapText="1"/>
      <protection locked="0"/>
    </xf>
    <xf numFmtId="0" fontId="0" fillId="0" borderId="0" xfId="0" applyAlignment="1">
      <alignment horizontal="left" vertical="top"/>
    </xf>
    <xf numFmtId="0" fontId="0" fillId="0" borderId="0" xfId="0"/>
    <xf numFmtId="0" fontId="16" fillId="10" borderId="10" xfId="9" applyAlignment="1">
      <alignment wrapText="1"/>
      <protection locked="0"/>
    </xf>
    <xf numFmtId="0" fontId="16" fillId="10" borderId="10" xfId="9" applyAlignment="1">
      <alignment horizontal="left" vertical="top" wrapText="1"/>
      <protection locked="0"/>
    </xf>
    <xf numFmtId="0" fontId="16" fillId="5" borderId="6" xfId="3" applyAlignment="1" applyProtection="1">
      <alignment horizontal="left" vertical="top" wrapText="1"/>
    </xf>
    <xf numFmtId="0" fontId="16" fillId="5" borderId="6" xfId="3" applyAlignment="1" applyProtection="1">
      <alignment horizontal="left" vertical="top"/>
    </xf>
    <xf numFmtId="0" fontId="0" fillId="0" borderId="0" xfId="0"/>
    <xf numFmtId="0" fontId="16" fillId="5" borderId="6" xfId="3" applyAlignment="1">
      <alignment horizontal="left" vertical="top" wrapText="1"/>
      <protection locked="0"/>
    </xf>
    <xf numFmtId="0" fontId="0" fillId="0" borderId="0" xfId="0"/>
    <xf numFmtId="0" fontId="15" fillId="5" borderId="6" xfId="2" applyFill="1" applyBorder="1" applyAlignment="1">
      <alignment vertical="top" wrapText="1"/>
      <protection locked="0"/>
    </xf>
    <xf numFmtId="0" fontId="8" fillId="0" borderId="0" xfId="11" applyProtection="1"/>
    <xf numFmtId="0" fontId="0" fillId="0" borderId="0" xfId="0" applyFill="1" applyAlignment="1"/>
    <xf numFmtId="0" fontId="10" fillId="0" borderId="3" xfId="0" applyFont="1" applyBorder="1"/>
    <xf numFmtId="14" fontId="10" fillId="0" borderId="3" xfId="0" applyNumberFormat="1" applyFont="1" applyBorder="1"/>
    <xf numFmtId="0" fontId="0" fillId="0" borderId="0" xfId="0"/>
    <xf numFmtId="0" fontId="15" fillId="5" borderId="6" xfId="2" applyFill="1" applyBorder="1" applyAlignment="1">
      <alignment horizontal="left" wrapText="1"/>
      <protection locked="0"/>
    </xf>
    <xf numFmtId="0" fontId="0" fillId="0" borderId="3" xfId="0" applyFill="1" applyBorder="1" applyAlignment="1">
      <alignment horizontal="left" vertical="top" wrapText="1"/>
    </xf>
    <xf numFmtId="0" fontId="0" fillId="0" borderId="0" xfId="0" applyAlignment="1">
      <alignment horizontal="left" vertical="top"/>
    </xf>
    <xf numFmtId="0" fontId="0" fillId="0" borderId="0" xfId="0"/>
    <xf numFmtId="0" fontId="16" fillId="5" borderId="6" xfId="3" applyAlignment="1">
      <alignment horizontal="left" vertical="top" wrapText="1"/>
      <protection locked="0"/>
    </xf>
    <xf numFmtId="0" fontId="0" fillId="12" borderId="0" xfId="0" applyFill="1" applyProtection="1"/>
    <xf numFmtId="0" fontId="0" fillId="12" borderId="0" xfId="0" applyFill="1"/>
    <xf numFmtId="0" fontId="0" fillId="12" borderId="0" xfId="0" applyFill="1" applyAlignment="1"/>
    <xf numFmtId="0" fontId="16" fillId="10" borderId="16" xfId="9" applyBorder="1" applyAlignment="1">
      <alignment vertical="top"/>
      <protection locked="0"/>
    </xf>
    <xf numFmtId="0" fontId="16" fillId="5" borderId="8" xfId="3" applyBorder="1" applyAlignment="1">
      <alignment vertical="top"/>
      <protection locked="0"/>
    </xf>
    <xf numFmtId="0" fontId="16" fillId="5" borderId="8" xfId="3" applyBorder="1" applyAlignment="1">
      <alignment vertical="top" wrapText="1"/>
      <protection locked="0"/>
    </xf>
    <xf numFmtId="14" fontId="16" fillId="5" borderId="8" xfId="3" applyNumberFormat="1" applyBorder="1" applyAlignment="1">
      <alignment horizontal="right" vertical="top" wrapText="1"/>
      <protection locked="0"/>
    </xf>
    <xf numFmtId="0" fontId="16" fillId="5" borderId="8" xfId="3" applyBorder="1" applyAlignment="1" applyProtection="1">
      <alignment vertical="top"/>
      <protection locked="0"/>
    </xf>
    <xf numFmtId="0" fontId="16" fillId="5" borderId="8" xfId="3" applyBorder="1" applyAlignment="1" applyProtection="1">
      <alignment vertical="top" wrapText="1"/>
      <protection locked="0"/>
    </xf>
    <xf numFmtId="14" fontId="16" fillId="5" borderId="8" xfId="3" applyNumberFormat="1" applyBorder="1" applyAlignment="1" applyProtection="1">
      <alignment horizontal="right" vertical="top" wrapText="1"/>
      <protection locked="0"/>
    </xf>
    <xf numFmtId="0" fontId="0" fillId="12" borderId="0" xfId="0" applyFill="1" applyAlignment="1">
      <alignment vertical="top"/>
    </xf>
    <xf numFmtId="0" fontId="0" fillId="12" borderId="0" xfId="0" applyFill="1" applyAlignment="1">
      <alignment vertical="top" wrapText="1"/>
    </xf>
    <xf numFmtId="0" fontId="16" fillId="12" borderId="0" xfId="3" applyFill="1" applyBorder="1" applyAlignment="1">
      <alignment vertical="top"/>
      <protection locked="0"/>
    </xf>
    <xf numFmtId="0" fontId="30" fillId="5" borderId="6" xfId="3" applyFont="1">
      <protection locked="0"/>
    </xf>
    <xf numFmtId="44" fontId="30" fillId="5" borderId="6" xfId="3" applyNumberFormat="1" applyFont="1">
      <protection locked="0"/>
    </xf>
    <xf numFmtId="0" fontId="31" fillId="0" borderId="0" xfId="0" applyFont="1"/>
    <xf numFmtId="44" fontId="32" fillId="8" borderId="15" xfId="7" applyNumberFormat="1" applyFont="1" applyBorder="1"/>
    <xf numFmtId="44" fontId="32" fillId="8" borderId="15" xfId="10" applyFont="1" applyFill="1" applyBorder="1"/>
    <xf numFmtId="44" fontId="32" fillId="8" borderId="9" xfId="7" applyNumberFormat="1" applyFont="1"/>
    <xf numFmtId="44" fontId="32" fillId="8" borderId="9" xfId="10" applyFont="1" applyFill="1" applyBorder="1"/>
    <xf numFmtId="44" fontId="32" fillId="8" borderId="14" xfId="7" applyNumberFormat="1" applyFont="1" applyBorder="1"/>
    <xf numFmtId="44" fontId="32" fillId="8" borderId="14" xfId="10" applyFont="1" applyFill="1" applyBorder="1"/>
    <xf numFmtId="0" fontId="0" fillId="0" borderId="32" xfId="0" applyBorder="1" applyAlignment="1">
      <alignment wrapText="1"/>
    </xf>
    <xf numFmtId="0" fontId="16" fillId="5" borderId="6" xfId="3" applyFont="1" applyAlignment="1">
      <alignment horizontal="left" vertical="top" wrapText="1"/>
      <protection locked="0"/>
    </xf>
    <xf numFmtId="0" fontId="16" fillId="5" borderId="6" xfId="3" applyFont="1" applyAlignment="1" applyProtection="1">
      <alignment horizontal="left" vertical="top" wrapText="1"/>
      <protection locked="0"/>
    </xf>
    <xf numFmtId="0" fontId="0" fillId="12" borderId="0" xfId="0" applyFill="1" applyAlignment="1">
      <alignment wrapText="1"/>
    </xf>
    <xf numFmtId="0" fontId="1" fillId="0" borderId="3" xfId="0" applyFont="1" applyBorder="1" applyAlignment="1">
      <alignment vertical="top" wrapText="1"/>
    </xf>
    <xf numFmtId="0" fontId="0" fillId="12" borderId="0" xfId="0" applyFill="1" applyAlignment="1">
      <alignment horizontal="left" vertical="top"/>
    </xf>
    <xf numFmtId="0" fontId="0" fillId="12" borderId="0" xfId="0" applyFill="1" applyAlignment="1">
      <alignment horizontal="left" vertical="top" wrapText="1"/>
    </xf>
    <xf numFmtId="0" fontId="0" fillId="0" borderId="0" xfId="0" applyAlignment="1">
      <alignment horizontal="left" vertical="top" wrapText="1"/>
    </xf>
    <xf numFmtId="0" fontId="1" fillId="0" borderId="0" xfId="0" applyFont="1" applyAlignment="1">
      <alignment horizontal="left" vertical="top" wrapText="1"/>
    </xf>
    <xf numFmtId="0" fontId="16" fillId="5" borderId="6" xfId="3" applyAlignment="1">
      <alignment horizontal="center" vertical="top"/>
      <protection locked="0"/>
    </xf>
    <xf numFmtId="0" fontId="9" fillId="6" borderId="0" xfId="6">
      <alignment horizontal="center"/>
    </xf>
    <xf numFmtId="0" fontId="8" fillId="0" borderId="0" xfId="11"/>
    <xf numFmtId="0" fontId="16" fillId="10" borderId="11" xfId="9" applyBorder="1" applyAlignment="1">
      <alignment horizontal="center" vertical="top"/>
      <protection locked="0"/>
    </xf>
    <xf numFmtId="0" fontId="16" fillId="10" borderId="12" xfId="9" applyBorder="1" applyAlignment="1">
      <alignment horizontal="center" vertical="top"/>
      <protection locked="0"/>
    </xf>
    <xf numFmtId="0" fontId="16" fillId="10" borderId="13" xfId="9" applyBorder="1" applyAlignment="1">
      <alignment horizontal="center" vertical="top"/>
      <protection locked="0"/>
    </xf>
    <xf numFmtId="0" fontId="11" fillId="0" borderId="0" xfId="0" applyFont="1" applyAlignment="1">
      <alignment horizontal="left" vertical="top" wrapText="1"/>
    </xf>
    <xf numFmtId="0" fontId="16" fillId="5" borderId="6" xfId="3" applyAlignment="1">
      <alignment horizontal="left" vertical="top" wrapText="1"/>
      <protection locked="0"/>
    </xf>
    <xf numFmtId="49" fontId="16" fillId="5" borderId="6" xfId="3" applyNumberFormat="1" applyAlignment="1">
      <alignment horizontal="left" vertical="top" wrapText="1"/>
      <protection locked="0"/>
    </xf>
    <xf numFmtId="0" fontId="15" fillId="5" borderId="6" xfId="2" applyFill="1" applyBorder="1" applyAlignment="1">
      <alignment horizontal="left" vertical="top" wrapText="1"/>
      <protection locked="0"/>
    </xf>
    <xf numFmtId="0" fontId="26" fillId="0" borderId="0" xfId="0" applyFont="1" applyAlignment="1">
      <alignment horizontal="left"/>
    </xf>
    <xf numFmtId="0" fontId="16" fillId="5" borderId="17" xfId="3" applyBorder="1" applyAlignment="1">
      <alignment horizontal="left" vertical="top" wrapText="1"/>
      <protection locked="0"/>
    </xf>
    <xf numFmtId="0" fontId="16" fillId="5" borderId="18" xfId="3" applyBorder="1" applyAlignment="1">
      <alignment horizontal="left" vertical="top" wrapText="1"/>
      <protection locked="0"/>
    </xf>
    <xf numFmtId="0" fontId="16" fillId="5" borderId="7" xfId="3" applyBorder="1" applyAlignment="1">
      <alignment horizontal="left" vertical="top" wrapText="1"/>
      <protection locked="0"/>
    </xf>
    <xf numFmtId="0" fontId="0" fillId="0" borderId="0" xfId="0" applyAlignment="1">
      <alignment horizontal="left" vertical="top"/>
    </xf>
    <xf numFmtId="0" fontId="1" fillId="0" borderId="0" xfId="0" applyFont="1"/>
    <xf numFmtId="0" fontId="0" fillId="0" borderId="0" xfId="0"/>
    <xf numFmtId="0" fontId="16" fillId="5" borderId="22" xfId="3" applyBorder="1" applyAlignment="1">
      <alignment horizontal="left" vertical="top" wrapText="1"/>
      <protection locked="0"/>
    </xf>
    <xf numFmtId="0" fontId="16" fillId="5" borderId="22" xfId="3" applyBorder="1" applyAlignment="1" applyProtection="1">
      <alignment horizontal="left" vertical="top" wrapText="1"/>
      <protection locked="0"/>
    </xf>
    <xf numFmtId="0" fontId="16" fillId="5" borderId="18" xfId="3" applyBorder="1" applyAlignment="1" applyProtection="1">
      <alignment horizontal="left" vertical="top" wrapText="1"/>
      <protection locked="0"/>
    </xf>
    <xf numFmtId="0" fontId="16" fillId="5" borderId="7" xfId="3" applyBorder="1" applyAlignment="1" applyProtection="1">
      <alignment horizontal="left" vertical="top" wrapText="1"/>
      <protection locked="0"/>
    </xf>
    <xf numFmtId="0" fontId="6" fillId="0" borderId="0" xfId="0" applyFont="1" applyAlignment="1">
      <alignment horizontal="left" vertical="top" wrapText="1"/>
    </xf>
    <xf numFmtId="0" fontId="0" fillId="3" borderId="0" xfId="0" applyFill="1" applyAlignment="1">
      <alignment horizontal="left" vertical="top" wrapText="1"/>
    </xf>
    <xf numFmtId="0" fontId="15" fillId="0" borderId="0" xfId="2" applyAlignment="1">
      <alignment horizontal="left" vertical="top" wrapText="1"/>
      <protection locked="0"/>
    </xf>
    <xf numFmtId="0" fontId="6" fillId="0" borderId="0" xfId="0" applyFont="1"/>
    <xf numFmtId="0" fontId="5" fillId="4" borderId="0" xfId="4" applyFont="1" applyAlignment="1">
      <alignment horizontal="center"/>
    </xf>
    <xf numFmtId="44" fontId="19" fillId="8" borderId="9" xfId="7" applyNumberFormat="1" applyAlignment="1">
      <alignment horizontal="center" vertical="center"/>
    </xf>
    <xf numFmtId="0" fontId="0" fillId="0" borderId="1" xfId="0" applyBorder="1"/>
    <xf numFmtId="0" fontId="0" fillId="0" borderId="4" xfId="0" applyBorder="1"/>
    <xf numFmtId="0" fontId="0" fillId="0" borderId="2" xfId="0" applyBorder="1"/>
    <xf numFmtId="0" fontId="20" fillId="4" borderId="0" xfId="4" applyFont="1" applyBorder="1" applyAlignment="1">
      <alignment horizontal="center"/>
    </xf>
  </cellXfs>
  <cellStyles count="12">
    <cellStyle name="Accent5" xfId="8" builtinId="45"/>
    <cellStyle name="Accent6" xfId="4" builtinId="49"/>
    <cellStyle name="Currency" xfId="10" builtinId="4"/>
    <cellStyle name="Do Not Modify" xfId="6" xr:uid="{00000000-0005-0000-0000-000003000000}"/>
    <cellStyle name="Drop-down" xfId="9" xr:uid="{00000000-0005-0000-0000-000004000000}"/>
    <cellStyle name="Hyperlink" xfId="2" builtinId="8" customBuiltin="1"/>
    <cellStyle name="Input" xfId="3" builtinId="20" customBuiltin="1"/>
    <cellStyle name="Normal" xfId="0" builtinId="0"/>
    <cellStyle name="Output" xfId="7" builtinId="21" customBuiltin="1"/>
    <cellStyle name="Percent" xfId="1" builtinId="5"/>
    <cellStyle name="Section Header" xfId="11" xr:uid="{00000000-0005-0000-0000-00000A000000}"/>
    <cellStyle name="Tab_Header" xfId="5" xr:uid="{00000000-0005-0000-0000-00000B000000}"/>
  </cellStyles>
  <dxfs count="67">
    <dxf>
      <numFmt numFmtId="19" formatCode="m/d/yyyy"/>
    </dxf>
    <dxf>
      <fill>
        <patternFill patternType="solid">
          <fgColor indexed="64"/>
          <bgColor rgb="FFFFFF00"/>
        </patternFill>
      </fill>
    </dxf>
    <dxf>
      <font>
        <b/>
        <i val="0"/>
        <strike val="0"/>
        <condense val="0"/>
        <extend val="0"/>
        <outline val="0"/>
        <shadow val="0"/>
        <u val="none"/>
        <vertAlign val="baseline"/>
        <sz val="11"/>
        <color theme="1"/>
        <name val="Calibri"/>
        <scheme val="minor"/>
      </font>
    </dxf>
    <dxf>
      <protection locked="0" hidden="0"/>
    </dxf>
    <dxf>
      <protection locked="0" hidden="0"/>
    </dxf>
    <dxf>
      <protection locked="0" hidden="0"/>
    </dxf>
    <dxf>
      <font>
        <strike val="0"/>
        <outline val="0"/>
        <shadow val="0"/>
        <u val="none"/>
        <vertAlign val="baseline"/>
        <sz val="11"/>
        <color theme="0"/>
        <name val="Calibri"/>
      </font>
      <alignment horizontal="general" vertical="bottom" textRotation="0" wrapText="1" indent="0" justifyLastLine="0" shrinkToFit="0" readingOrder="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outline="0">
        <left style="thin">
          <color rgb="FF3F3F3F"/>
        </left>
      </border>
    </dxf>
    <dxf>
      <numFmt numFmtId="0" formatCode="General"/>
      <alignment horizontal="left" vertical="top" textRotation="0" wrapText="1" indent="0" justifyLastLine="0" shrinkToFit="0" readingOrder="0"/>
    </dxf>
    <dxf>
      <numFmt numFmtId="0" formatCode="General"/>
      <border>
        <right style="thin">
          <color rgb="FF3F3F3F"/>
        </right>
      </border>
    </dxf>
    <dxf>
      <font>
        <b/>
        <i val="0"/>
        <strike val="0"/>
        <condense val="0"/>
        <extend val="0"/>
        <outline val="0"/>
        <shadow val="0"/>
        <u val="none"/>
        <vertAlign val="baseline"/>
        <sz val="11"/>
        <color theme="0"/>
        <name val="Calibri"/>
        <scheme val="minor"/>
      </font>
      <fill>
        <patternFill patternType="solid">
          <fgColor indexed="64"/>
          <bgColor theme="5"/>
        </patternFill>
      </fil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border outline="0">
        <left style="thin">
          <color rgb="FF3F3F3F"/>
        </left>
      </border>
    </dxf>
    <dxf>
      <numFmt numFmtId="30" formatCode="@"/>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rgb="FF3F3F76"/>
        <name val="Calibri"/>
        <scheme val="minor"/>
      </font>
      <numFmt numFmtId="166" formatCode="_(* #,##0_);_(* \(#,##0\);_(* &quot;-&quot;??_);_(@_)"/>
      <fill>
        <patternFill patternType="solid">
          <fgColor indexed="64"/>
          <bgColor theme="6" tint="0.79998168889431442"/>
        </patternFill>
      </fill>
      <alignment horizontal="general" vertical="bottom" textRotation="0" wrapText="0" indent="0" justifyLastLine="0" shrinkToFit="0" readingOrder="0"/>
      <border diagonalUp="0" diagonalDown="0">
        <left style="medium">
          <color theme="9"/>
        </left>
        <right style="medium">
          <color theme="9"/>
        </right>
        <vertical/>
      </border>
    </dxf>
    <dxf>
      <numFmt numFmtId="166" formatCode="_(* #,##0_);_(* \(#,##0\);_(* &quot;-&quot;??_);_(@_)"/>
      <alignment horizontal="general" vertical="bottom" textRotation="0" wrapText="0" indent="0" justifyLastLine="0" shrinkToFit="0" readingOrder="0"/>
      <border outline="0">
        <right style="medium">
          <color theme="9"/>
        </right>
      </border>
    </dxf>
    <dxf>
      <numFmt numFmtId="166" formatCode="_(* #,##0_);_(* \(#,##0\);_(* &quot;-&quot;??_);_(@_)"/>
      <alignment horizontal="general" vertical="bottom" textRotation="0" wrapText="0" indent="0" justifyLastLine="0" shrinkToFit="0" readingOrder="0"/>
    </dxf>
    <dxf>
      <numFmt numFmtId="166" formatCode="_(* #,##0_);_(* \(#,##0\);_(* &quot;-&quot;??_);_(@_)"/>
      <alignment horizontal="general" vertical="bottom" textRotation="0" wrapText="0" indent="0" justifyLastLine="0" shrinkToFit="0" readingOrder="0"/>
    </dxf>
    <dxf>
      <numFmt numFmtId="166" formatCode="_(* #,##0_);_(* \(#,##0\);_(* &quot;-&quot;??_);_(@_)"/>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dotted">
          <color rgb="FF7F7F7F"/>
        </right>
        <top style="thin">
          <color indexed="64"/>
        </top>
        <bottom style="thin">
          <color indexed="64"/>
        </bottom>
      </border>
    </dxf>
    <dxf>
      <fill>
        <patternFill patternType="none">
          <fgColor indexed="64"/>
          <bgColor auto="1"/>
        </patternFill>
      </fill>
      <border outline="0">
        <right style="thin">
          <color auto="1"/>
        </right>
      </border>
    </dxf>
    <dxf>
      <border outline="0">
        <top style="thin">
          <color theme="4" tint="0.39997558519241921"/>
        </top>
      </border>
    </dxf>
    <dxf>
      <font>
        <b val="0"/>
        <i val="0"/>
        <strike val="0"/>
        <condense val="0"/>
        <extend val="0"/>
        <outline val="0"/>
        <shadow val="0"/>
        <u val="none"/>
        <vertAlign val="baseline"/>
        <sz val="11"/>
        <color rgb="FF3F3F76"/>
        <name val="Calibri"/>
        <scheme val="minor"/>
      </font>
      <fill>
        <patternFill patternType="solid">
          <fgColor indexed="64"/>
          <bgColor theme="6" tint="0.79998168889431442"/>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9"/>
        </patternFill>
      </fill>
    </dxf>
    <dxf>
      <numFmt numFmtId="13" formatCode="0%"/>
      <alignment horizontal="general" vertical="bottom" textRotation="0" wrapText="0" indent="0" justifyLastLine="0" shrinkToFit="0" readingOrder="0"/>
      <border diagonalUp="0" diagonalDown="0">
        <left style="medium">
          <color theme="9"/>
        </left>
        <right style="medium">
          <color theme="9"/>
        </right>
        <vertical/>
      </border>
    </dxf>
    <dxf>
      <font>
        <b val="0"/>
        <i val="0"/>
        <strike val="0"/>
        <condense val="0"/>
        <extend val="0"/>
        <outline val="0"/>
        <shadow val="0"/>
        <u val="none"/>
        <vertAlign val="baseline"/>
        <sz val="11"/>
        <color rgb="FF3F3F76"/>
        <name val="Calibri"/>
        <scheme val="minor"/>
      </font>
      <numFmt numFmtId="13" formatCode="0%"/>
      <fill>
        <patternFill patternType="solid">
          <fgColor indexed="64"/>
          <bgColor theme="6" tint="0.79998168889431442"/>
        </patternFill>
      </fill>
      <alignment horizontal="general" vertical="bottom" textRotation="0" wrapText="0" indent="0" justifyLastLine="0" shrinkToFit="0" readingOrder="0"/>
      <border diagonalUp="0" diagonalDown="0">
        <left style="dotted">
          <color rgb="FF7F7F7F"/>
        </left>
        <right/>
        <top style="thin">
          <color theme="4" tint="0.39997558519241921"/>
        </top>
        <bottom/>
        <vertical/>
        <horizontal/>
      </border>
    </dxf>
    <dxf>
      <font>
        <b val="0"/>
        <i val="0"/>
        <strike val="0"/>
        <condense val="0"/>
        <extend val="0"/>
        <outline val="0"/>
        <shadow val="0"/>
        <u val="none"/>
        <vertAlign val="baseline"/>
        <sz val="11"/>
        <color rgb="FF3F3F76"/>
        <name val="Calibri"/>
        <scheme val="minor"/>
      </font>
      <numFmt numFmtId="13" formatCode="0%"/>
      <fill>
        <patternFill patternType="solid">
          <fgColor indexed="64"/>
          <bgColor theme="6" tint="0.79998168889431442"/>
        </patternFill>
      </fill>
      <alignment horizontal="general" vertical="bottom" textRotation="0" wrapText="0" indent="0" justifyLastLine="0" shrinkToFit="0" readingOrder="0"/>
      <border diagonalUp="0" diagonalDown="0">
        <left style="dotted">
          <color rgb="FF7F7F7F"/>
        </left>
        <right/>
        <top style="thin">
          <color theme="4" tint="0.39997558519241921"/>
        </top>
        <bottom/>
        <vertical/>
        <horizontal/>
      </border>
    </dxf>
    <dxf>
      <font>
        <b val="0"/>
        <i val="0"/>
        <strike val="0"/>
        <condense val="0"/>
        <extend val="0"/>
        <outline val="0"/>
        <shadow val="0"/>
        <u val="none"/>
        <vertAlign val="baseline"/>
        <sz val="11"/>
        <color rgb="FF3F3F76"/>
        <name val="Calibri"/>
        <scheme val="minor"/>
      </font>
      <numFmt numFmtId="13" formatCode="0%"/>
      <fill>
        <patternFill patternType="solid">
          <fgColor indexed="64"/>
          <bgColor theme="6" tint="0.79998168889431442"/>
        </patternFill>
      </fill>
      <alignment horizontal="general" vertical="bottom" textRotation="0" wrapText="0" indent="0" justifyLastLine="0" shrinkToFit="0" readingOrder="0"/>
      <border diagonalUp="0" diagonalDown="0">
        <left style="dotted">
          <color rgb="FF7F7F7F"/>
        </left>
        <right/>
        <top style="thin">
          <color theme="4" tint="0.39997558519241921"/>
        </top>
        <bottom/>
        <vertical/>
        <horizontal/>
      </border>
    </dxf>
    <dxf>
      <font>
        <b val="0"/>
        <i val="0"/>
        <strike val="0"/>
        <condense val="0"/>
        <extend val="0"/>
        <outline val="0"/>
        <shadow val="0"/>
        <u val="none"/>
        <vertAlign val="baseline"/>
        <sz val="11"/>
        <color rgb="FF3F3F76"/>
        <name val="Calibri"/>
        <scheme val="minor"/>
      </font>
      <numFmt numFmtId="13" formatCode="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1"/>
        <color rgb="FF3F3F76"/>
        <name val="Calibri"/>
        <scheme val="minor"/>
      </font>
      <numFmt numFmtId="13" formatCode="0%"/>
      <fill>
        <patternFill patternType="solid">
          <fgColor indexed="64"/>
          <bgColor theme="6" tint="0.79998168889431442"/>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border>
    </dxf>
    <dxf>
      <border outline="0">
        <top style="thin">
          <color theme="4" tint="0.39997558519241921"/>
        </top>
      </border>
    </dxf>
    <dxf>
      <font>
        <b val="0"/>
        <i val="0"/>
        <strike val="0"/>
        <condense val="0"/>
        <extend val="0"/>
        <outline val="0"/>
        <shadow val="0"/>
        <u val="none"/>
        <vertAlign val="baseline"/>
        <sz val="11"/>
        <color rgb="FF3F3F76"/>
        <name val="Calibri"/>
        <scheme val="minor"/>
      </font>
      <fill>
        <patternFill patternType="solid">
          <fgColor indexed="64"/>
          <bgColor theme="6" tint="0.79998168889431442"/>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9"/>
        </patternFill>
      </fill>
      <alignment horizontal="general" vertical="bottom" textRotation="0" wrapText="0" indent="0" justifyLastLine="0" shrinkToFit="0" readingOrder="0"/>
    </dxf>
    <dxf>
      <fill>
        <patternFill patternType="lightTrellis">
          <bgColor theme="8"/>
        </patternFill>
      </fill>
    </dxf>
  </dxfs>
  <tableStyles count="0" defaultTableStyle="TableStyleMedium2" defaultPivotStyle="PivotStyleLight16"/>
  <colors>
    <mruColors>
      <color rgb="FFD9D9D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533400</xdr:colOff>
      <xdr:row>2</xdr:row>
      <xdr:rowOff>38099</xdr:rowOff>
    </xdr:from>
    <xdr:to>
      <xdr:col>14</xdr:col>
      <xdr:colOff>38100</xdr:colOff>
      <xdr:row>10</xdr:row>
      <xdr:rowOff>182493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2950" y="679449"/>
          <a:ext cx="1333500" cy="14715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26</xdr:row>
      <xdr:rowOff>19051</xdr:rowOff>
    </xdr:from>
    <xdr:to>
      <xdr:col>16</xdr:col>
      <xdr:colOff>390524</xdr:colOff>
      <xdr:row>43</xdr:row>
      <xdr:rowOff>9526</xdr:rowOff>
    </xdr:to>
    <xdr:sp macro="" textlink="">
      <xdr:nvSpPr>
        <xdr:cNvPr id="2" name="TextBox 1">
          <a:extLst>
            <a:ext uri="{FF2B5EF4-FFF2-40B4-BE49-F238E27FC236}">
              <a16:creationId xmlns:a16="http://schemas.microsoft.com/office/drawing/2014/main" id="{1A933865-A618-2B86-4FC5-2AD69EA23E2E}"/>
            </a:ext>
          </a:extLst>
        </xdr:cNvPr>
        <xdr:cNvSpPr txBox="1"/>
      </xdr:nvSpPr>
      <xdr:spPr>
        <a:xfrm>
          <a:off x="190499" y="7267576"/>
          <a:ext cx="11668125" cy="3238500"/>
        </a:xfrm>
        <a:prstGeom prst="rect">
          <a:avLst/>
        </a:prstGeom>
        <a:solidFill>
          <a:schemeClr val="tx2">
            <a:alpha val="25098"/>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4000" b="0">
              <a:solidFill>
                <a:schemeClr val="tx1"/>
              </a:solidFill>
            </a:rPr>
            <a:t>Benton PUD does</a:t>
          </a:r>
          <a:r>
            <a:rPr lang="en-US" sz="4000" b="0" baseline="0">
              <a:solidFill>
                <a:schemeClr val="tx1"/>
              </a:solidFill>
            </a:rPr>
            <a:t> not intend to comply using the 2% incremental cost approach, therefore, this entire worksheet is not applicable.</a:t>
          </a:r>
          <a:endParaRPr lang="en-US" sz="4000" b="0">
            <a:solidFill>
              <a:schemeClr val="tx1"/>
            </a:solidFill>
          </a:endParaRP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6" xr16:uid="{00000000-0016-0000-1200-000004000000}" autoFormatId="0" applyNumberFormats="0" applyBorderFormats="0" applyFontFormats="1" applyPatternFormats="1" applyAlignmentFormats="0" applyWidthHeightFormats="0">
  <queryTableRefresh preserveSortFilterLayout="0" nextId="4">
    <queryTableFields count="3">
      <queryTableField id="1" name="SA_ID" tableColumnId="1"/>
      <queryTableField id="2" name="SA_Index" tableColumnId="2"/>
      <queryTableField id="3" name="Specific Action" tableColumnId="3"/>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1" connectionId="7" xr16:uid="{00000000-0016-0000-1700-000007000000}" autoFormatId="0" applyNumberFormats="0" applyBorderFormats="0" applyFontFormats="1" applyPatternFormats="1" applyAlignmentFormats="0" applyWidthHeightFormats="0">
  <queryTableRefresh preserveSortFilterLayout="0" nextId="5">
    <queryTableFields count="4">
      <queryTableField id="1" name="Ind_ID" tableColumnId="1"/>
      <queryTableField id="2" name="Indicator" tableColumnId="2"/>
      <queryTableField id="3" name="CEIP_ID" tableColumnId="3"/>
      <queryTableField id="4" name="CETA Category" tableColumnId="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4" xr16:uid="{263D49FC-D6AE-473A-A4F2-B20365457FBD}" autoFormatId="16" applyNumberFormats="0" applyBorderFormats="0" applyFontFormats="0" applyPatternFormats="0" applyAlignmentFormats="0" applyWidthHeightFormats="0">
  <queryTableRefresh nextId="12">
    <queryTableFields count="9">
      <queryTableField id="1" name="Compliance Year" tableColumnId="1"/>
      <queryTableField id="2" name="Claimant_ID" tableColumnId="2"/>
      <queryTableField id="3" name="CEIP_ID" tableColumnId="3"/>
      <queryTableField id="4" name="Ind_ID" tableColumnId="4"/>
      <queryTableField id="6" name="SA_ID" tableColumnId="6"/>
      <queryTableField id="5" name="SA_Index" tableColumnId="5"/>
      <queryTableField id="8" name="Indicator" tableColumnId="8"/>
      <queryTableField id="7" name="Specific Action" tableColumnId="7"/>
      <queryTableField id="9" name="CETA Category" tableColumnId="9"/>
    </queryTableFields>
  </queryTableRefresh>
  <extLst>
    <ext xmlns:x15="http://schemas.microsoft.com/office/spreadsheetml/2010/11/main" uri="{883FBD77-0823-4a55-B5E3-86C4891E6966}">
      <x15:queryTable sourceDataName="Query - Index"/>
    </ext>
  </extLst>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9" xr16:uid="{00000000-0016-0000-0D00-000000000000}" autoFormatId="0" applyNumberFormats="0" applyBorderFormats="0" applyFontFormats="1" applyPatternFormats="1" applyAlignmentFormats="0" applyWidthHeightFormats="0">
  <queryTableRefresh preserveSortFilterLayout="0" nextId="13">
    <queryTableFields count="12">
      <queryTableField id="1" name="CEIP_ID" tableColumnId="1"/>
      <queryTableField id="2" name="Compliance Year" tableColumnId="2"/>
      <queryTableField id="3" name="Claimant_ID" tableColumnId="3"/>
      <queryTableField id="4" name="Utility Name" tableColumnId="4"/>
      <queryTableField id="5" name="Report Date" tableColumnId="5"/>
      <queryTableField id="6" name="CEIP Hyperlink" tableColumnId="6"/>
      <queryTableField id="7" name="EIA Qualifying Utility?" tableColumnId="7"/>
      <queryTableField id="8" name="Full Requirements Customer?" tableColumnId="8"/>
      <queryTableField id="9" name="IRP Utility?" tableColumnId="9"/>
      <queryTableField id="10" name="Contact Name" tableColumnId="10"/>
      <queryTableField id="11" name="Email" tableColumnId="11"/>
      <queryTableField id="12" name="Phone Number" tableColumnId="12"/>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8" xr16:uid="{00000000-0016-0000-0E00-000001000000}" autoFormatId="0" applyNumberFormats="0" applyBorderFormats="0" applyFontFormats="1" applyPatternFormats="1" applyAlignmentFormats="0" applyWidthHeightFormats="0">
  <queryTableRefresh preserveSortFilterLayout="0" nextId="6">
    <queryTableFields count="5">
      <queryTableField id="1" name="Resource Category" tableColumnId="1"/>
      <queryTableField id="2" name="Clean Energy Type" tableColumnId="2"/>
      <queryTableField id="3" name="Year" tableColumnId="3"/>
      <queryTableField id="4" name="Value" tableColumnId="4"/>
      <queryTableField id="5" name="Units" tableColumnId="5"/>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1" connectionId="15" xr16:uid="{00000000-0016-0000-0F00-000002000000}" autoFormatId="0" applyNumberFormats="0" applyBorderFormats="0" applyFontFormats="1" applyPatternFormats="1" applyAlignmentFormats="0" applyWidthHeightFormats="0">
  <queryTableRefresh preserveSortFilterLayout="0" nextId="5">
    <queryTableFields count="4">
      <queryTableField id="1" name="Resource Category" tableColumnId="1"/>
      <queryTableField id="2" name="Units" tableColumnId="2"/>
      <queryTableField id="3" name="Year" tableColumnId="3"/>
      <queryTableField id="4" name="Value" tableColumnId="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00000000-0016-0000-1100-000003000000}" autoFormatId="16" applyNumberFormats="0" applyBorderFormats="0" applyFontFormats="0" applyPatternFormats="0" applyAlignmentFormats="0" applyWidthHeightFormats="0">
  <queryTableRefresh preserveSortFilterLayout="0" nextId="15">
    <queryTableFields count="14">
      <queryTableField id="1" name="Ind_ID" tableColumnId="1"/>
      <queryTableField id="2" name="Indicator" tableColumnId="2"/>
      <queryTableField id="3" name="CETA Category" tableColumnId="3"/>
      <queryTableField id="4" name="Specific Action 1" tableColumnId="4"/>
      <queryTableField id="5" name="Specific Action 2" tableColumnId="5"/>
      <queryTableField id="6" name="Specific Action 3" tableColumnId="6"/>
      <queryTableField id="7" name="Specific Action 4" tableColumnId="7"/>
      <queryTableField id="8" name="Outcome Metric 1" tableColumnId="8"/>
      <queryTableField id="9" name="Outcome Metric 2" tableColumnId="9"/>
      <queryTableField id="10" name="Outcome Metric 3" tableColumnId="10"/>
      <queryTableField id="11" name="Outcome Metric 4" tableColumnId="11"/>
      <queryTableField id="12" name="Outcome Metric 5" tableColumnId="12"/>
      <queryTableField id="13" name="How will the indicator and its associated metrics look different across the service territory in fou" tableColumnId="13"/>
      <queryTableField id="14" name="CEIP_ID" tableColumnId="14"/>
    </queryTableFields>
  </queryTableRefresh>
  <extLst>
    <ext xmlns:x15="http://schemas.microsoft.com/office/spreadsheetml/2010/11/main" uri="{883FBD77-0823-4a55-B5E3-86C4891E6966}">
      <x15:queryTable sourceDataName="Query - Indicators"/>
    </ext>
  </extLst>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2" backgroundRefresh="0" connectionId="5" xr16:uid="{F83BD59C-6A13-4C83-B909-5E954CB9DF90}" autoFormatId="16" applyNumberFormats="0" applyBorderFormats="0" applyFontFormats="0" applyPatternFormats="0" applyAlignmentFormats="0" applyWidthHeightFormats="0">
  <queryTableRefresh nextId="21">
    <queryTableFields count="20">
      <queryTableField id="1" name="SA_ID" tableColumnId="1"/>
      <queryTableField id="2" name="Specific Action" tableColumnId="2"/>
      <queryTableField id="3" name="Long Description" tableColumnId="3"/>
      <queryTableField id="4" name="Resource Category" tableColumnId="4"/>
      <queryTableField id="5" name="Program Type" tableColumnId="5"/>
      <queryTableField id="6" name="Program Name" tableColumnId="6"/>
      <queryTableField id="7" name="Input Metric 1" tableColumnId="7"/>
      <queryTableField id="8" name="Input Metric 2" tableColumnId="8"/>
      <queryTableField id="9" name="Input Metric 3" tableColumnId="9"/>
      <queryTableField id="10" name="Output Metric 1" tableColumnId="10"/>
      <queryTableField id="11" name="Output Metric 2" tableColumnId="11"/>
      <queryTableField id="12" name="Output Metric 3" tableColumnId="12"/>
      <queryTableField id="13" name="What is the expected effect of this specific action on highly impacted communities and vulnerable po" tableColumnId="13"/>
      <queryTableField id="14" name="How will the specific action and its resources be governed by (if applicable), serve, or benefit hig" tableColumnId="14"/>
      <queryTableField id="15" name="What are the risks of this specific action to highly impacted communities and vulnerable populations" tableColumnId="15"/>
      <queryTableField id="16" name="Will resources be located in highly impacted communities or vulnerable populations? (Y/N/Not Applica" tableColumnId="16"/>
      <queryTableField id="17" name="What is the general location of this specific action and its resources (if applicable)?" tableColumnId="17"/>
      <queryTableField id="18" name="What is the timing of this specific action?" tableColumnId="18"/>
      <queryTableField id="19" name="What is the estimated cost of this specific action?" tableColumnId="19"/>
      <queryTableField id="20" name="What other benefits does the specific action bring that isn't covered by the listed metrics? (option" tableColumnId="20"/>
    </queryTableFields>
  </queryTableRefresh>
  <extLst>
    <ext xmlns:x15="http://schemas.microsoft.com/office/spreadsheetml/2010/11/main" uri="{883FBD77-0823-4a55-B5E3-86C4891E6966}">
      <x15:queryTable sourceDataName="Query - Specific Actions"/>
    </ext>
  </extLst>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2" xr16:uid="{00000000-0016-0000-1300-000005000000}" autoFormatId="16" applyNumberFormats="0" applyBorderFormats="0" applyFontFormats="0" applyPatternFormats="0" applyAlignmentFormats="0" applyWidthHeightFormats="0">
  <queryTableRefresh preserveSortFilterLayout="0" nextId="7">
    <queryTableFields count="6">
      <queryTableField id="1" name="Ind_ID" tableColumnId="1"/>
      <queryTableField id="2" name="Indicator" tableColumnId="2"/>
      <queryTableField id="3" name="CETA Category" tableColumnId="3"/>
      <queryTableField id="4" name="CEIP_ID" tableColumnId="4"/>
      <queryTableField id="5" name="Metric Type" tableColumnId="5"/>
      <queryTableField id="6" name="Metric" tableColumnId="6"/>
    </queryTableFields>
  </queryTableRefresh>
  <extLst>
    <ext xmlns:x15="http://schemas.microsoft.com/office/spreadsheetml/2010/11/main" uri="{883FBD77-0823-4a55-B5E3-86C4891E6966}">
      <x15:queryTable sourceDataName="Query - Outcome Metrics"/>
    </ext>
  </extLst>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3" xr16:uid="{00000000-0016-0000-1400-000006000000}" autoFormatId="16" applyNumberFormats="0" applyBorderFormats="0" applyFontFormats="0" applyPatternFormats="0" applyAlignmentFormats="0" applyWidthHeightFormats="0">
  <queryTableRefresh preserveSortFilterLayout="0" nextId="9">
    <queryTableFields count="8">
      <queryTableField id="1" name="SA_ID" tableColumnId="1"/>
      <queryTableField id="2" name="Specific Action" tableColumnId="2"/>
      <queryTableField id="3" name="Long Description" tableColumnId="3"/>
      <queryTableField id="4" name="Resource Category" tableColumnId="4"/>
      <queryTableField id="5" name="Program Type" tableColumnId="5"/>
      <queryTableField id="6" name="Program Name" tableColumnId="6"/>
      <queryTableField id="7" name="Metric Type" tableColumnId="7"/>
      <queryTableField id="8" name="Metric" tableColumnId="8"/>
    </queryTableFields>
  </queryTableRefresh>
  <extLst>
    <ext xmlns:x15="http://schemas.microsoft.com/office/spreadsheetml/2010/11/main" uri="{883FBD77-0823-4a55-B5E3-86C4891E6966}">
      <x15:queryTable sourceDataName="Query - Input-Output Metrics"/>
    </ext>
  </extLst>
</queryTable>
</file>

<file path=xl/tables/_rels/table1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0000000}" name="Interim_Targets_Input" displayName="Interim_Targets_Input" ref="B7:H9" totalsRowShown="0" headerRowDxfId="65" dataDxfId="64" tableBorderDxfId="63" headerRowCellStyle="Accent6" dataCellStyle="Input">
  <autoFilter ref="B7:H9" xr:uid="{00000000-0009-0000-0100-000010000000}"/>
  <tableColumns count="7">
    <tableColumn id="1" xr3:uid="{00000000-0010-0000-0000-000001000000}" name="Clean Energy Type" dataDxfId="62"/>
    <tableColumn id="2" xr3:uid="{00000000-0010-0000-0000-000002000000}" name="Units" dataDxfId="61" dataCellStyle="Input"/>
    <tableColumn id="3" xr3:uid="{00000000-0010-0000-0000-000003000000}" name="2026" dataDxfId="60" dataCellStyle="Input"/>
    <tableColumn id="4" xr3:uid="{00000000-0010-0000-0000-000004000000}" name="2027" dataDxfId="59" dataCellStyle="Input"/>
    <tableColumn id="5" xr3:uid="{00000000-0010-0000-0000-000005000000}" name="2028" dataDxfId="58" dataCellStyle="Input"/>
    <tableColumn id="6" xr3:uid="{E2EAF984-2E75-4C74-A5A4-DB6FDF96351F}" name="2029" dataDxfId="57" dataCellStyle="Input"/>
    <tableColumn id="7" xr3:uid="{5C0B44BE-C158-487F-9E8A-503E379EDD0C}" name="4-year Period" dataDxfId="56" dataCellStyle="Input">
      <calculatedColumnFormula>AVERAGE(Interim_Targets_Input[[#This Row],[2026]:[2029]])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VulnPopFactor_Category_List" displayName="VulnPopFactor_Category_List" ref="E1:E18" totalsRowShown="0" headerRowDxfId="9">
  <autoFilter ref="E1:E18" xr:uid="{00000000-0009-0000-0100-000007000000}"/>
  <tableColumns count="1">
    <tableColumn id="1" xr3:uid="{00000000-0010-0000-0800-000001000000}" name="Vulnerable Population Factor Category"/>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HIC_ID_List" displayName="HIC_ID_List" ref="F1:F3" totalsRowShown="0" headerRowDxfId="8">
  <autoFilter ref="F1:F3" xr:uid="{00000000-0009-0000-0100-000008000000}"/>
  <tableColumns count="1">
    <tableColumn id="1" xr3:uid="{00000000-0010-0000-0900-000001000000}" name="Highly Impacted Community Identification Method"/>
  </tableColumns>
  <tableStyleInfo name="TableStyleMedium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Binary_Compliant_List" displayName="Binary_Compliant_List" ref="G1:G3" totalsRowShown="0" headerRowDxfId="7">
  <autoFilter ref="G1:G3" xr:uid="{00000000-0009-0000-0100-000009000000}"/>
  <tableColumns count="1">
    <tableColumn id="1" xr3:uid="{00000000-0010-0000-0A00-000001000000}" name="Compliant?"/>
  </tableColumns>
  <tableStyleInfo name="TableStyleMedium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Utility_List" displayName="Utility_List" ref="J1:K69" totalsRowShown="0" headerRowDxfId="6" dataDxfId="5">
  <autoFilter ref="J1:K69" xr:uid="{00000000-0009-0000-0100-00000A000000}"/>
  <tableColumns count="2">
    <tableColumn id="1" xr3:uid="{00000000-0010-0000-0B00-000001000000}" name="Utility Name" dataDxfId="4"/>
    <tableColumn id="2" xr3:uid="{00000000-0010-0000-0B00-000002000000}" name="Claimant ID" dataDxfId="3"/>
  </tableColumns>
  <tableStyleInfo name="TableStyleMedium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ADD88BA-BA8E-47EE-8831-6078F62E0752}" name="Resources_Location" displayName="Resources_Location" ref="H1:H4" totalsRowShown="0" headerRowDxfId="2">
  <autoFilter ref="H1:H4" xr:uid="{1ADD88BA-BA8E-47EE-8831-6078F62E0752}"/>
  <tableColumns count="1">
    <tableColumn id="1" xr3:uid="{32EFEDEA-1FD4-4776-8C69-1DA8FE6B94B6}" name="Resources Location"/>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41876E5-5FC7-4B32-B18B-3B402031E46D}" name="Index" displayName="Index" ref="A1:I5" tableType="queryTable" totalsRowShown="0">
  <autoFilter ref="A1:I5" xr:uid="{241876E5-5FC7-4B32-B18B-3B402031E46D}"/>
  <tableColumns count="9">
    <tableColumn id="1" xr3:uid="{ED275AEC-E214-41F1-BAB7-9EB74035F9FB}" uniqueName="1" name="Compliance Year" queryTableFieldId="1"/>
    <tableColumn id="2" xr3:uid="{F3BF74D9-DF5D-44C2-B9F1-0C5A867F89E1}" uniqueName="2" name="Claimant_ID" queryTableFieldId="2"/>
    <tableColumn id="3" xr3:uid="{7D4BD250-6CE6-4B8B-8FF4-7900ABC3E3D9}" uniqueName="3" name="CEIP_ID" queryTableFieldId="3"/>
    <tableColumn id="4" xr3:uid="{F4936790-10D1-4B1E-AFE0-20D22CBDFA03}" uniqueName="4" name="Ind_ID" queryTableFieldId="4"/>
    <tableColumn id="6" xr3:uid="{7535C68B-782D-41CB-A5E6-B615559D0F77}" uniqueName="6" name="SA_ID" queryTableFieldId="6"/>
    <tableColumn id="5" xr3:uid="{53885F98-5304-4978-96F7-7A9C58D32B6C}" uniqueName="5" name="SA_Index" queryTableFieldId="5"/>
    <tableColumn id="8" xr3:uid="{B30D9B92-8FA6-491A-98CE-A01B776E1EAC}" uniqueName="8" name="Indicator" queryTableFieldId="8"/>
    <tableColumn id="7" xr3:uid="{D55C3501-08EC-432F-8162-01BA73BBA7AC}" uniqueName="7" name="Specific Action" queryTableFieldId="7"/>
    <tableColumn id="9" xr3:uid="{9274D647-0720-4DC1-990E-42FC6CEA252C}" uniqueName="9" name="CETA Category" queryTableFieldId="9"/>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le11" displayName="Table11" ref="A1:L2" totalsRowShown="0">
  <autoFilter ref="A1:L2" xr:uid="{00000000-0009-0000-0100-00000B000000}"/>
  <tableColumns count="12">
    <tableColumn id="1" xr3:uid="{00000000-0010-0000-0C00-000001000000}" name="CEIP_ID" dataDxfId="1">
      <calculatedColumnFormula>Compliance_Year&amp;"_" &amp;C2</calculatedColumnFormula>
    </tableColumn>
    <tableColumn id="2" xr3:uid="{00000000-0010-0000-0C00-000002000000}" name="Compliance Year">
      <calculatedColumnFormula>Compliance_Year</calculatedColumnFormula>
    </tableColumn>
    <tableColumn id="3" xr3:uid="{00000000-0010-0000-0C00-000003000000}" name="Claimant_ID">
      <calculatedColumnFormula>VLOOKUP(Utility_Name,Utility_List[],2, TRUE)</calculatedColumnFormula>
    </tableColumn>
    <tableColumn id="4" xr3:uid="{00000000-0010-0000-0C00-000004000000}" name="Utility Name">
      <calculatedColumnFormula>Utility_Name</calculatedColumnFormula>
    </tableColumn>
    <tableColumn id="5" xr3:uid="{00000000-0010-0000-0C00-000005000000}" name="Report Date">
      <calculatedColumnFormula>Submittal_Date</calculatedColumnFormula>
    </tableColumn>
    <tableColumn id="6" xr3:uid="{00000000-0010-0000-0C00-000006000000}" name="Contact Name">
      <calculatedColumnFormula>Contact_Name</calculatedColumnFormula>
    </tableColumn>
    <tableColumn id="7" xr3:uid="{00000000-0010-0000-0C00-000007000000}" name="Phone Number">
      <calculatedColumnFormula>Contact_Phone</calculatedColumnFormula>
    </tableColumn>
    <tableColumn id="8" xr3:uid="{00000000-0010-0000-0C00-000008000000}" name="Email">
      <calculatedColumnFormula>Contact_Email</calculatedColumnFormula>
    </tableColumn>
    <tableColumn id="9" xr3:uid="{00000000-0010-0000-0C00-000009000000}" name="CEIP Hyperlink">
      <calculatedColumnFormula>CEIP_Hyperlink</calculatedColumnFormula>
    </tableColumn>
    <tableColumn id="10" xr3:uid="{00000000-0010-0000-0C00-00000A000000}" name="EIA Qualifying Utility?"/>
    <tableColumn id="11" xr3:uid="{00000000-0010-0000-0C00-00000B000000}" name="Full Requirements Customer?"/>
    <tableColumn id="12" xr3:uid="{00000000-0010-0000-0C00-00000C000000}" name="IRP Utility?">
      <calculatedColumnFormula array="1">_xlfn.IFS(AND(J2=1,K2=0),1,AND(J2=0,K2=0),0,K2=1,0)</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Contacts" displayName="Contacts" ref="A1:L2" tableType="queryTable" totalsRowShown="0">
  <autoFilter ref="A1:L2" xr:uid="{00000000-000C-0000-FFFF-FFFF0D000000}"/>
  <tableColumns count="12">
    <tableColumn id="1" xr3:uid="{7E37B8E0-15AD-4B30-B1D7-C36824B391D9}" uniqueName="1" name="CEIP_ID" queryTableFieldId="1"/>
    <tableColumn id="2" xr3:uid="{B9DA590A-DA23-4B50-B75E-0169D000FD49}" uniqueName="2" name="Compliance Year" queryTableFieldId="2"/>
    <tableColumn id="3" xr3:uid="{E9E63CAC-5BC9-4B19-9D3D-51DE4416654D}" uniqueName="3" name="Claimant_ID" queryTableFieldId="3"/>
    <tableColumn id="4" xr3:uid="{B196A03B-850E-407D-BDF0-DF5E09C2AA09}" uniqueName="4" name="Utility Name" queryTableFieldId="4"/>
    <tableColumn id="5" xr3:uid="{B1C447D9-1905-45C8-BD28-4B4A82018B43}" uniqueName="5" name="Report Date" queryTableFieldId="5" dataDxfId="0"/>
    <tableColumn id="6" xr3:uid="{653AD057-5083-4F66-8FD0-BE00E9A4136A}" uniqueName="6" name="CEIP Hyperlink" queryTableFieldId="6"/>
    <tableColumn id="7" xr3:uid="{4425B602-DDD3-4619-8902-5D46A406BF54}" uniqueName="7" name="EIA Qualifying Utility?" queryTableFieldId="7"/>
    <tableColumn id="8" xr3:uid="{3C647A82-7DF0-4841-9033-5F64528EE9D8}" uniqueName="8" name="Full Requirements Customer?" queryTableFieldId="8"/>
    <tableColumn id="9" xr3:uid="{E4943EE4-2813-49B5-B0BE-504F36915D4E}" uniqueName="9" name="IRP Utility?" queryTableFieldId="9"/>
    <tableColumn id="10" xr3:uid="{26827E4C-6DE0-4C94-A54C-8872328A650A}" uniqueName="10" name="Contact Name" queryTableFieldId="10"/>
    <tableColumn id="11" xr3:uid="{76355260-3861-4FBB-8E4E-413ECF6A7762}" uniqueName="11" name="Email" queryTableFieldId="11"/>
    <tableColumn id="12" xr3:uid="{18D27235-1BEC-4A7E-9200-29B5D2154DCF}" uniqueName="12" name="Phone Number" queryTableFieldId="12"/>
  </tableColumns>
  <tableStyleInfo name="TableStyleMedium7"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Clean_Energy_Interim_Targets" displayName="Clean_Energy_Interim_Targets" ref="E1:I11" tableType="queryTable" totalsRowShown="0">
  <autoFilter ref="E1:I11" xr:uid="{00000000-000C-0000-FFFF-FFFF0E000000}"/>
  <tableColumns count="5">
    <tableColumn id="1" xr3:uid="{08CE7E59-A46D-422C-8BA9-1AC2B14F5822}" uniqueName="1" name="Resource Category" queryTableFieldId="1"/>
    <tableColumn id="2" xr3:uid="{7E71D3D3-9BEE-4ABD-B1F4-D88641522829}" uniqueName="2" name="Clean Energy Type" queryTableFieldId="2"/>
    <tableColumn id="3" xr3:uid="{6C549D93-5F28-45D7-9158-8BEEF4608DD9}" uniqueName="3" name="Year" queryTableFieldId="3"/>
    <tableColumn id="4" xr3:uid="{421962BD-7543-4B60-8F33-AFC0ECC1A427}" uniqueName="4" name="Value" queryTableFieldId="4"/>
    <tableColumn id="5" xr3:uid="{54F0EBB9-2D91-4287-AD75-E81E4C6BCFB3}" uniqueName="5" name="Units" queryTableFieldId="5"/>
  </tableColumns>
  <tableStyleInfo name="TableStyleMedium7"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F000000}" name="Specific_Targets" displayName="Specific_Targets" ref="E1:H16" tableType="queryTable" totalsRowShown="0">
  <autoFilter ref="E1:H16" xr:uid="{00000000-000C-0000-FFFF-FFFF0F000000}"/>
  <tableColumns count="4">
    <tableColumn id="1" xr3:uid="{6CDE60FB-2AB6-4380-8158-4758A20EDCB2}" uniqueName="1" name="Resource Category" queryTableFieldId="1"/>
    <tableColumn id="2" xr3:uid="{26B38CF3-BE4A-4A73-BC49-D7D318CC24B3}" uniqueName="2" name="Units" queryTableFieldId="2"/>
    <tableColumn id="3" xr3:uid="{A444BA82-538F-47A0-9E81-00184D78EB5A}" uniqueName="3" name="Year" queryTableFieldId="3"/>
    <tableColumn id="4" xr3:uid="{A9B306CF-669E-46F3-9DC1-BE4CC00A4FEB}" uniqueName="4" name="Value" queryTableFieldId="4"/>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1000000}" name="Specific_Targets_Input" displayName="Specific_Targets_Input" ref="B16:H19" totalsRowShown="0" headerRowDxfId="55" dataDxfId="54" tableBorderDxfId="53" headerRowCellStyle="Accent6">
  <autoFilter ref="B16:H19" xr:uid="{00000000-0009-0000-0100-000012000000}"/>
  <tableColumns count="7">
    <tableColumn id="1" xr3:uid="{00000000-0010-0000-0100-000001000000}" name="Resource Category" dataDxfId="52"/>
    <tableColumn id="2" xr3:uid="{00000000-0010-0000-0100-000002000000}" name="Units" dataDxfId="51"/>
    <tableColumn id="3" xr3:uid="{00000000-0010-0000-0100-000003000000}" name="2026" dataDxfId="50" dataCellStyle="Input"/>
    <tableColumn id="4" xr3:uid="{00000000-0010-0000-0100-000004000000}" name="2027" dataDxfId="49" dataCellStyle="Input"/>
    <tableColumn id="5" xr3:uid="{00000000-0010-0000-0100-000005000000}" name="2028" dataDxfId="48" dataCellStyle="Input"/>
    <tableColumn id="6" xr3:uid="{00000000-0010-0000-0100-000006000000}" name="2029" dataDxfId="47" dataCellStyle="Input"/>
    <tableColumn id="7" xr3:uid="{37180F00-1891-4D71-8109-146669935B8E}" name="4-year Period" dataDxfId="46" dataCellStyle="Input">
      <calculatedColumnFormula>SUM(Specific_Targets_Input[[#This Row],[2026]:[2029]])</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0000000}" name="Indicators_2" displayName="Indicators_2" ref="A1:N2" tableType="queryTable" totalsRowShown="0">
  <autoFilter ref="A1:N2" xr:uid="{00000000-000C-0000-FFFF-FFFF10000000}"/>
  <tableColumns count="14">
    <tableColumn id="1" xr3:uid="{BDBA2603-D4E3-4CEF-A180-2A4CEA5BB1C3}" uniqueName="1" name="Ind_ID" queryTableFieldId="1"/>
    <tableColumn id="2" xr3:uid="{19E9C7B1-59EB-4637-A7EF-842BB48CBDBA}" uniqueName="2" name="Indicator" queryTableFieldId="2"/>
    <tableColumn id="3" xr3:uid="{F0D383C9-D881-4614-A50D-9628745FB9EF}" uniqueName="3" name="CETA Category" queryTableFieldId="3"/>
    <tableColumn id="4" xr3:uid="{6F63FAC0-8043-409D-BD2F-C0C293383E35}" uniqueName="4" name="Specific Action 1" queryTableFieldId="4"/>
    <tableColumn id="5" xr3:uid="{A7125624-5FA9-466A-B07C-4B50B12B9D00}" uniqueName="5" name="Specific Action 2" queryTableFieldId="5"/>
    <tableColumn id="6" xr3:uid="{61AA7FAF-0761-4F73-A028-E6A5993C88A4}" uniqueName="6" name="Specific Action 3" queryTableFieldId="6"/>
    <tableColumn id="7" xr3:uid="{6A12515E-9F2A-4EBC-A064-1579F9AD59AA}" uniqueName="7" name="Specific Action 4" queryTableFieldId="7"/>
    <tableColumn id="8" xr3:uid="{17C3B3AA-B86D-4CFF-9C3C-86A1F3584EE9}" uniqueName="8" name="Outcome Metric 1" queryTableFieldId="8"/>
    <tableColumn id="9" xr3:uid="{9FB1BB3F-0FE9-45B5-9533-907278809656}" uniqueName="9" name="Outcome Metric 2" queryTableFieldId="9"/>
    <tableColumn id="10" xr3:uid="{190AED2F-B37F-4A2E-84D3-85499B3C18E9}" uniqueName="10" name="Outcome Metric 3" queryTableFieldId="10"/>
    <tableColumn id="11" xr3:uid="{B8AD4A31-5234-4D0D-8C89-D2CEC0351CF6}" uniqueName="11" name="Outcome Metric 4" queryTableFieldId="11"/>
    <tableColumn id="12" xr3:uid="{3ACA673E-1353-4DFF-B98B-0C2C480E643B}" uniqueName="12" name="Outcome Metric 5" queryTableFieldId="12"/>
    <tableColumn id="13" xr3:uid="{65A7E4D7-3DCB-4AA3-995B-32474B57E50C}" uniqueName="13" name="How will the indicator and its associated metrics look different across the service territory in fou" queryTableFieldId="13"/>
    <tableColumn id="14" xr3:uid="{5735C5FA-3DDB-4560-9916-B9F3A49F493C}" uniqueName="14" name="CEIP_ID" queryTableFieldId="14"/>
  </tableColumns>
  <tableStyleInfo name="TableStyleMedium7"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EE0E304-5D76-497A-AFBE-0968D8B75C8D}" name="Specific_Actions" displayName="Specific_Actions" ref="A1:T16" tableType="queryTable" totalsRowShown="0">
  <autoFilter ref="A1:T16" xr:uid="{BEE0E304-5D76-497A-AFBE-0968D8B75C8D}"/>
  <tableColumns count="20">
    <tableColumn id="1" xr3:uid="{6A39AC5B-066C-4678-A4A7-FF3A1CD72CDF}" uniqueName="1" name="SA_ID" queryTableFieldId="1"/>
    <tableColumn id="2" xr3:uid="{F2754DC9-D971-4DA6-8CBB-FF9B01D6D104}" uniqueName="2" name="Specific Action" queryTableFieldId="2"/>
    <tableColumn id="3" xr3:uid="{EB911787-F838-49B5-BD56-EEF5DD16904E}" uniqueName="3" name="Long Description" queryTableFieldId="3"/>
    <tableColumn id="4" xr3:uid="{1FB47BD0-34AF-4105-B211-10A86BD2F3E1}" uniqueName="4" name="Resource Category" queryTableFieldId="4"/>
    <tableColumn id="5" xr3:uid="{2FB60E2B-92EA-4E3A-B4E7-2553CFDBA309}" uniqueName="5" name="Program Type" queryTableFieldId="5"/>
    <tableColumn id="6" xr3:uid="{D55E265E-0764-4BD6-9705-834A8DD01023}" uniqueName="6" name="Program Name" queryTableFieldId="6"/>
    <tableColumn id="7" xr3:uid="{78AA3972-D88F-4CBB-A6F5-6056755810FE}" uniqueName="7" name="Input Metric 1" queryTableFieldId="7"/>
    <tableColumn id="8" xr3:uid="{83A3A49C-8EFB-4DE9-913A-00FE8B409408}" uniqueName="8" name="Input Metric 2" queryTableFieldId="8"/>
    <tableColumn id="9" xr3:uid="{75D4DCBC-3576-4B65-BF15-37A88A368671}" uniqueName="9" name="Input Metric 3" queryTableFieldId="9"/>
    <tableColumn id="10" xr3:uid="{9A246459-4B19-480A-B9AF-D093A497C616}" uniqueName="10" name="Output Metric 1" queryTableFieldId="10"/>
    <tableColumn id="11" xr3:uid="{DBF9A978-3FC6-4EC8-B102-A392076AE877}" uniqueName="11" name="Output Metric 2" queryTableFieldId="11"/>
    <tableColumn id="12" xr3:uid="{621B0788-E7C6-427E-98DE-6F1F8AEFE19D}" uniqueName="12" name="Output Metric 3" queryTableFieldId="12"/>
    <tableColumn id="13" xr3:uid="{E5CE8017-BCF0-4606-8492-1D27BDC8A51C}" uniqueName="13" name="What is the expected effect of this specific action on highly impacted communities and vulnerable po" queryTableFieldId="13"/>
    <tableColumn id="14" xr3:uid="{D2DBD828-7EC7-4B5E-B571-BBA531D0FE1D}" uniqueName="14" name="How will the specific action and its resources be governed by (if applicable), serve, or benefit hig" queryTableFieldId="14"/>
    <tableColumn id="15" xr3:uid="{77D9FFBC-4129-424A-B961-B92B84418F12}" uniqueName="15" name="What are the risks of this specific action to highly impacted communities and vulnerable populations" queryTableFieldId="15"/>
    <tableColumn id="16" xr3:uid="{60820A4F-3FC4-487E-A790-EA69979AB6B0}" uniqueName="16" name="Will resources be located in highly impacted communities or vulnerable populations? (Y/N/Not Applica" queryTableFieldId="16"/>
    <tableColumn id="17" xr3:uid="{C4BB3847-F41B-43F8-9901-6ED59F1D925A}" uniqueName="17" name="What is the general location of this specific action and its resources (if applicable)?" queryTableFieldId="17"/>
    <tableColumn id="18" xr3:uid="{6FC30D01-FB66-4A5B-B1C1-536098FC43FC}" uniqueName="18" name="What is the timing of this specific action?" queryTableFieldId="18"/>
    <tableColumn id="19" xr3:uid="{9253E870-D2BC-4511-9CD3-982A4AB6D0DD}" uniqueName="19" name="What is the estimated cost of this specific action?" queryTableFieldId="19"/>
    <tableColumn id="20" xr3:uid="{79BCD760-611A-47D9-A4C8-2204EA2A1CDD}" uniqueName="20" name="What other benefits does the specific action bring that isn't covered by the listed metrics? (option" queryTableFieldId="20"/>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2000000}" name="Outcome_Metrics" displayName="Outcome_Metrics" ref="A1:F6" tableType="queryTable" totalsRowShown="0">
  <autoFilter ref="A1:F6" xr:uid="{00000000-000C-0000-FFFF-FFFF12000000}"/>
  <tableColumns count="6">
    <tableColumn id="1" xr3:uid="{564A6F54-80C2-4E5C-AB54-9BC668154EFE}" uniqueName="1" name="Ind_ID" queryTableFieldId="1"/>
    <tableColumn id="2" xr3:uid="{BCAD7EB2-8D4D-4738-A096-A0F9D3B847C5}" uniqueName="2" name="Indicator" queryTableFieldId="2"/>
    <tableColumn id="3" xr3:uid="{4346A943-295D-493A-B53C-95C7616E55FD}" uniqueName="3" name="CETA Category" queryTableFieldId="3"/>
    <tableColumn id="4" xr3:uid="{59ABD359-597E-4A03-A347-D0EFEE99986E}" uniqueName="4" name="CEIP_ID" queryTableFieldId="4"/>
    <tableColumn id="5" xr3:uid="{BC8B6351-8164-4982-B265-9CFEE9C81EE8}" uniqueName="5" name="Metric Type" queryTableFieldId="5"/>
    <tableColumn id="6" xr3:uid="{638EA040-C2E6-4602-A4FF-DD2A5A2BF0F8}" uniqueName="6" name="Metric" queryTableFieldId="6"/>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Input_Output_Metrics" displayName="Input_Output_Metrics" ref="A1:H57" tableType="queryTable" totalsRowShown="0">
  <autoFilter ref="A1:H57" xr:uid="{00000000-000C-0000-FFFF-FFFF13000000}"/>
  <tableColumns count="8">
    <tableColumn id="1" xr3:uid="{EDD281A2-C395-4611-8702-ED50C61EE2FC}" uniqueName="1" name="SA_ID" queryTableFieldId="1"/>
    <tableColumn id="2" xr3:uid="{7A99BB8B-C60D-4F62-BE8C-B99599F49F22}" uniqueName="2" name="Specific Action" queryTableFieldId="2"/>
    <tableColumn id="3" xr3:uid="{972CFE7D-87A2-4A05-9A29-0B0EE5035E1C}" uniqueName="3" name="Long Description" queryTableFieldId="3"/>
    <tableColumn id="4" xr3:uid="{0F8E8E47-072D-416E-9E01-7C0770678911}" uniqueName="4" name="Resource Category" queryTableFieldId="4"/>
    <tableColumn id="5" xr3:uid="{56F6C9C5-D934-4523-B9B4-DBC4C4697B87}" uniqueName="5" name="Program Type" queryTableFieldId="5"/>
    <tableColumn id="6" xr3:uid="{E28ABDF2-BDD3-4CEC-9C7C-054DA632BDA0}" uniqueName="6" name="Program Name" queryTableFieldId="6"/>
    <tableColumn id="7" xr3:uid="{F9D07FD8-83AE-4047-B047-D80E0F587C88}" uniqueName="7" name="Metric Type" queryTableFieldId="7"/>
    <tableColumn id="8" xr3:uid="{97B5B19B-024B-42F5-B071-B26AD44127F6}" uniqueName="8" name="Metric" queryTableFieldId="8"/>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4000000}" name="CETA_Categories" displayName="CETA_Categories" ref="A1:D3" tableType="queryTable" totalsRowShown="0">
  <autoFilter ref="A1:D3" xr:uid="{00000000-000C-0000-FFFF-FFFF14000000}"/>
  <tableColumns count="4">
    <tableColumn id="1" xr3:uid="{9D7EEB1F-BEAF-482F-A2F2-1A9536A7F2D7}" uniqueName="1" name="Ind_ID" queryTableFieldId="1"/>
    <tableColumn id="2" xr3:uid="{E62A10FE-3D40-437B-8B17-46EA67F02F45}" uniqueName="2" name="Indicator" queryTableFieldId="2"/>
    <tableColumn id="3" xr3:uid="{99831A8D-035C-4F82-A7B4-C10D756FAD57}" uniqueName="3" name="CEIP_ID" queryTableFieldId="3"/>
    <tableColumn id="4" xr3:uid="{473B8698-7753-448B-8F16-63BD69408C20}" uniqueName="4" name="CETA Category" queryTableFieldId="4"/>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Indicators" displayName="Indicators" ref="C7:O21" totalsRowShown="0" headerRowDxfId="45" dataDxfId="44" dataCellStyle="Input">
  <tableColumns count="13">
    <tableColumn id="13" xr3:uid="{00000000-0010-0000-0200-00000D000000}" name="Ind_ID" dataDxfId="43" dataCellStyle="Output">
      <calculatedColumnFormula>CEIP_ID &amp; "_" &amp; $B8</calculatedColumnFormula>
    </tableColumn>
    <tableColumn id="1" xr3:uid="{00000000-0010-0000-0200-000001000000}" name="Indicator" dataDxfId="42" dataCellStyle="Input"/>
    <tableColumn id="12" xr3:uid="{00000000-0010-0000-0200-00000C000000}" name="CETA Category" dataDxfId="41" dataCellStyle="Drop-down"/>
    <tableColumn id="2" xr3:uid="{00000000-0010-0000-0200-000002000000}" name="Specific Action 1" dataDxfId="40" dataCellStyle="Input"/>
    <tableColumn id="3" xr3:uid="{00000000-0010-0000-0200-000003000000}" name="Specific Action 2" dataDxfId="39" dataCellStyle="Input"/>
    <tableColumn id="4" xr3:uid="{00000000-0010-0000-0200-000004000000}" name="Specific Action 3" dataDxfId="38" dataCellStyle="Input"/>
    <tableColumn id="5" xr3:uid="{00000000-0010-0000-0200-000005000000}" name="Specific Action 4" dataDxfId="37" dataCellStyle="Input"/>
    <tableColumn id="6" xr3:uid="{00000000-0010-0000-0200-000006000000}" name="Outcome Metric 1" dataDxfId="36" dataCellStyle="Input"/>
    <tableColumn id="7" xr3:uid="{00000000-0010-0000-0200-000007000000}" name="Outcome Metric 2" dataDxfId="35" dataCellStyle="Input"/>
    <tableColumn id="8" xr3:uid="{00000000-0010-0000-0200-000008000000}" name="Outcome Metric 3" dataDxfId="34" dataCellStyle="Input"/>
    <tableColumn id="9" xr3:uid="{00000000-0010-0000-0200-000009000000}" name="Outcome Metric 4" dataCellStyle="Input"/>
    <tableColumn id="10" xr3:uid="{00000000-0010-0000-0200-00000A000000}" name="Outcome Metric 5" dataCellStyle="Input"/>
    <tableColumn id="11" xr3:uid="{00000000-0010-0000-0200-00000B000000}" name="How will the indicator and its associated metrics look different across the service territory in four years after taking the specific actions?" dataDxfId="33" dataCellStyle="Input"/>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3000000}" name="SA_Input" displayName="SA_Input" ref="F7:Y22" totalsRowShown="0" headerRowDxfId="32" dataCellStyle="Input">
  <tableColumns count="20">
    <tableColumn id="1" xr3:uid="{00000000-0010-0000-0300-000001000000}" name="SA_ID" dataDxfId="31" dataCellStyle="Output">
      <calculatedColumnFormula>Auto_populate_Specific_Actions[[#This Row],[SA_ID]]</calculatedColumnFormula>
    </tableColumn>
    <tableColumn id="2" xr3:uid="{00000000-0010-0000-0300-000002000000}" name="Specific Action" dataDxfId="30" dataCellStyle="Output">
      <calculatedColumnFormula>Auto_populate_Specific_Actions[[#This Row],[Specific Action]]</calculatedColumnFormula>
    </tableColumn>
    <tableColumn id="3" xr3:uid="{00000000-0010-0000-0300-000003000000}" name="Long Description" dataDxfId="29" dataCellStyle="Input"/>
    <tableColumn id="4" xr3:uid="{00000000-0010-0000-0300-000004000000}" name="Resource Category" dataDxfId="28" dataCellStyle="Drop-down"/>
    <tableColumn id="5" xr3:uid="{00000000-0010-0000-0300-000005000000}" name="Program Type" dataDxfId="27" dataCellStyle="Drop-down"/>
    <tableColumn id="6" xr3:uid="{00000000-0010-0000-0300-000006000000}" name="Program Name" dataDxfId="26" dataCellStyle="Input"/>
    <tableColumn id="7" xr3:uid="{00000000-0010-0000-0300-000007000000}" name="Input Metric 1" dataDxfId="25" dataCellStyle="Input"/>
    <tableColumn id="8" xr3:uid="{00000000-0010-0000-0300-000008000000}" name="Input Metric 2" dataDxfId="24" dataCellStyle="Input"/>
    <tableColumn id="9" xr3:uid="{00000000-0010-0000-0300-000009000000}" name="Input Metric 3" dataDxfId="23" dataCellStyle="Input"/>
    <tableColumn id="10" xr3:uid="{00000000-0010-0000-0300-00000A000000}" name="Output Metric 1" dataDxfId="22" dataCellStyle="Input"/>
    <tableColumn id="11" xr3:uid="{00000000-0010-0000-0300-00000B000000}" name="Output Metric 2" dataDxfId="21" dataCellStyle="Input"/>
    <tableColumn id="12" xr3:uid="{00000000-0010-0000-0300-00000C000000}" name="Output Metric 3" dataDxfId="20" dataCellStyle="Input"/>
    <tableColumn id="13" xr3:uid="{00000000-0010-0000-0300-00000D000000}" name="What is the expected effect of this specific action on highly impacted communities and vulnerable populations?" dataCellStyle="Input"/>
    <tableColumn id="14" xr3:uid="{00000000-0010-0000-0300-00000E000000}" name="How will the specific action and its resources be governed by (if applicable), serve, or benefit highly impacted communities or vulnerable populations, if at all?" dataCellStyle="Input"/>
    <tableColumn id="15" xr3:uid="{00000000-0010-0000-0300-00000F000000}" name="What are the risks to highly impacted communities and vulnerable population associated with the clean energy transition? How does the utility intend to reduce these risks through this specific action (if applicable)?" dataCellStyle="Input"/>
    <tableColumn id="16" xr3:uid="{00000000-0010-0000-0300-000010000000}" name="Will resources be located in highly impacted communities or vulnerable populations? (Y/N/Not Applicable)" dataCellStyle="Drop-down"/>
    <tableColumn id="17" xr3:uid="{00000000-0010-0000-0300-000011000000}" name="What is the general location of this specific action and its resources (if applicable)?" dataCellStyle="Input"/>
    <tableColumn id="18" xr3:uid="{00000000-0010-0000-0300-000012000000}" name="What is the timing of this specific action?" dataCellStyle="Input"/>
    <tableColumn id="19" xr3:uid="{00000000-0010-0000-0300-000013000000}" name="What is the estimated cost of this specific action?" dataCellStyle="Input"/>
    <tableColumn id="20" xr3:uid="{00000000-0010-0000-0300-000014000000}" name="What other benefits does the specific action bring that isn't covered by the listed metrics? (optional)" dataCellStyle="Inpu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Auto_populate_Specific_Actions" displayName="Auto_populate_Specific_Actions" ref="B7:D11" tableType="queryTable" totalsRowShown="0" dataDxfId="19">
  <autoFilter ref="B7:D11" xr:uid="{00000000-000C-0000-FFFF-FFFF11000000}"/>
  <tableColumns count="3">
    <tableColumn id="1" xr3:uid="{295EAEA6-B635-4AEC-8247-024D05C94BC9}" uniqueName="1" name="SA_ID" queryTableFieldId="1" dataDxfId="18"/>
    <tableColumn id="2" xr3:uid="{7E0E8407-8C9E-411A-8331-5BEA818088BF}" uniqueName="2" name="SA_Index" queryTableFieldId="2" dataDxfId="17"/>
    <tableColumn id="3" xr3:uid="{C2811920-04EA-46CE-A55D-B421B1157C31}" uniqueName="3" name="Specific Action" queryTableFieldId="3" dataDxfId="16"/>
  </tableColumns>
  <tableStyleInfo name="TableStyleMedium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CPA_List" displayName="CPA_List" ref="A1:A4" totalsRowShown="0" headerRowDxfId="15">
  <autoFilter ref="A1:A4" xr:uid="{00000000-0009-0000-0100-000003000000}"/>
  <tableColumns count="1">
    <tableColumn id="1" xr3:uid="{00000000-0010-0000-0400-000001000000}" name="Conservation Assessment Method"/>
  </tableColumns>
  <tableStyleInfo name="TableStyleMedium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Resource_Category_List" displayName="Resource_Category_List" ref="B1:B5" totalsRowShown="0" headerRowDxfId="14">
  <autoFilter ref="B1:B5" xr:uid="{00000000-0009-0000-0100-000004000000}"/>
  <tableColumns count="1">
    <tableColumn id="1" xr3:uid="{00000000-0010-0000-0500-000001000000}" name="Resource Category"/>
  </tableColumns>
  <tableStyleInfo name="TableStyleMedium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CETA_Category_List" displayName="CETA_Category_List" ref="C1:C7" totalsRowShown="0" headerRowDxfId="13">
  <autoFilter ref="C1:C7" xr:uid="{00000000-0009-0000-0100-000005000000}"/>
  <tableColumns count="1">
    <tableColumn id="1" xr3:uid="{00000000-0010-0000-0600-000001000000}" name="CETA Category"/>
  </tableColumns>
  <tableStyleInfo name="TableStyleMedium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Program_Type_List" displayName="Program_Type_List" ref="D1:D16" totalsRowShown="0" headerRowDxfId="12" dataDxfId="11">
  <autoFilter ref="D1:D16" xr:uid="{00000000-0009-0000-0100-000006000000}"/>
  <tableColumns count="1">
    <tableColumn id="1" xr3:uid="{00000000-0010-0000-0700-000001000000}" name="Program Type" dataDxfId="10"/>
  </tableColumns>
  <tableStyleInfo name="TableStyleMedium6" showFirstColumn="0" showLastColumn="0" showRowStripes="1" showColumnStripes="0"/>
</table>
</file>

<file path=xl/theme/theme1.xml><?xml version="1.0" encoding="utf-8"?>
<a:theme xmlns:a="http://schemas.openxmlformats.org/drawingml/2006/main" name="Commerce Colors">
  <a:themeElements>
    <a:clrScheme name="Commerce Primary">
      <a:dk1>
        <a:srgbClr val="555555"/>
      </a:dk1>
      <a:lt1>
        <a:srgbClr val="FFFFFF"/>
      </a:lt1>
      <a:dk2>
        <a:srgbClr val="555555"/>
      </a:dk2>
      <a:lt2>
        <a:srgbClr val="E6E6E6"/>
      </a:lt2>
      <a:accent1>
        <a:srgbClr val="00BCE8"/>
      </a:accent1>
      <a:accent2>
        <a:srgbClr val="EA5F14"/>
      </a:accent2>
      <a:accent3>
        <a:srgbClr val="BBCE00"/>
      </a:accent3>
      <a:accent4>
        <a:srgbClr val="9B0059"/>
      </a:accent4>
      <a:accent5>
        <a:srgbClr val="6E767D"/>
      </a:accent5>
      <a:accent6>
        <a:srgbClr val="0A82A0"/>
      </a:accent6>
      <a:hlink>
        <a:srgbClr val="0A82A0"/>
      </a:hlink>
      <a:folHlink>
        <a:srgbClr val="6E767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ta@commerce.wa.gov?subject=CETA%20Report%20Question" TargetMode="External"/><Relationship Id="rId1" Type="http://schemas.openxmlformats.org/officeDocument/2006/relationships/hyperlink" Target="https://app.smartsheet.com/b/form/43818583945b4d5cba83a736b9786b62"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hyperlink" Target="https://app.smartsheet.com/b/form/43818583945b4d5cba83a736b9786b62" TargetMode="Externa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xml"/><Relationship Id="rId3" Type="http://schemas.openxmlformats.org/officeDocument/2006/relationships/table" Target="../tables/table7.xml"/><Relationship Id="rId7" Type="http://schemas.openxmlformats.org/officeDocument/2006/relationships/table" Target="../tables/table11.xml"/><Relationship Id="rId2" Type="http://schemas.openxmlformats.org/officeDocument/2006/relationships/table" Target="../tables/table6.xml"/><Relationship Id="rId1" Type="http://schemas.openxmlformats.org/officeDocument/2006/relationships/printerSettings" Target="../printerSettings/printerSettings11.bin"/><Relationship Id="rId6" Type="http://schemas.openxmlformats.org/officeDocument/2006/relationships/table" Target="../tables/table10.xml"/><Relationship Id="rId5" Type="http://schemas.openxmlformats.org/officeDocument/2006/relationships/table" Target="../tables/table9.xml"/><Relationship Id="rId10" Type="http://schemas.openxmlformats.org/officeDocument/2006/relationships/table" Target="../tables/table14.xml"/><Relationship Id="rId4" Type="http://schemas.openxmlformats.org/officeDocument/2006/relationships/table" Target="../tables/table8.xml"/><Relationship Id="rId9"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bentonpud.org/about-benton-pud/planning-performance/resource-planning?tab=Clean_Energy" TargetMode="External"/><Relationship Id="rId1" Type="http://schemas.openxmlformats.org/officeDocument/2006/relationships/hyperlink" Target="mailto:schererb@bentonpud.org"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omments" Target="../comments2.xml"/><Relationship Id="rId2" Type="http://schemas.openxmlformats.org/officeDocument/2006/relationships/hyperlink" Target="https://www.bentonpud.org/about-benton-pud/planning-performance/resource-planning?tab=Conservation" TargetMode="External"/><Relationship Id="rId1" Type="http://schemas.openxmlformats.org/officeDocument/2006/relationships/hyperlink" Target="https://www.bentonpud.org/about-benton-pud/planning-performance/resource-planning?tab=Demand_Response" TargetMode="Externa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doh.wa.gov/data-statistical-reports/washington-tracking-network-wtn/climate-projections/clean-energy-transformation-act/ceta-utility-instructions" TargetMode="External"/><Relationship Id="rId1" Type="http://schemas.openxmlformats.org/officeDocument/2006/relationships/hyperlink" Target="https://fortress.wa.gov/doh/wtn/WTNIBL/"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entonpud.org/about-benton-pud/planning-performance/resource-planning?tab=Resource_Pla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46"/>
  <sheetViews>
    <sheetView showGridLines="0" topLeftCell="A2" zoomScaleNormal="100" zoomScaleSheetLayoutView="100" workbookViewId="0">
      <selection activeCell="A2" sqref="A2"/>
    </sheetView>
  </sheetViews>
  <sheetFormatPr defaultRowHeight="15" x14ac:dyDescent="0.25"/>
  <cols>
    <col min="1" max="1" width="0.85546875" customWidth="1"/>
    <col min="15" max="15" width="2.85546875" customWidth="1"/>
  </cols>
  <sheetData>
    <row r="1" spans="1:15" s="25" customFormat="1" hidden="1" x14ac:dyDescent="0.25"/>
    <row r="2" spans="1:15" s="25" customFormat="1" ht="36" x14ac:dyDescent="0.55000000000000004">
      <c r="A2" s="25" t="s">
        <v>487</v>
      </c>
      <c r="B2" s="40" t="s">
        <v>102</v>
      </c>
      <c r="C2" s="40"/>
      <c r="D2" s="40"/>
      <c r="E2" s="40"/>
      <c r="F2" s="40"/>
      <c r="G2" s="40"/>
      <c r="H2" s="40"/>
      <c r="I2" s="40"/>
      <c r="J2" s="40"/>
      <c r="K2" s="40"/>
      <c r="L2" s="40"/>
      <c r="M2" s="40"/>
      <c r="N2" s="40"/>
      <c r="O2" s="40"/>
    </row>
    <row r="3" spans="1:15" s="25" customFormat="1" hidden="1" x14ac:dyDescent="0.25"/>
    <row r="5" spans="1:15" ht="14.45" customHeight="1" x14ac:dyDescent="0.25">
      <c r="B5" s="184" t="s">
        <v>422</v>
      </c>
      <c r="C5" s="184"/>
      <c r="D5" s="184"/>
      <c r="E5" s="184"/>
      <c r="F5" s="184"/>
      <c r="G5" s="184"/>
      <c r="H5" s="184"/>
      <c r="I5" s="184"/>
      <c r="J5" s="184"/>
      <c r="K5" s="184"/>
      <c r="L5" s="184"/>
      <c r="M5" s="6"/>
      <c r="N5" s="6"/>
    </row>
    <row r="6" spans="1:15" x14ac:dyDescent="0.25">
      <c r="B6" s="184"/>
      <c r="C6" s="184"/>
      <c r="D6" s="184"/>
      <c r="E6" s="184"/>
      <c r="F6" s="184"/>
      <c r="G6" s="184"/>
      <c r="H6" s="184"/>
      <c r="I6" s="184"/>
      <c r="J6" s="184"/>
      <c r="K6" s="184"/>
      <c r="L6" s="184"/>
      <c r="M6" s="6"/>
      <c r="N6" s="6"/>
    </row>
    <row r="7" spans="1:15" x14ac:dyDescent="0.25">
      <c r="B7" s="89" t="s">
        <v>299</v>
      </c>
      <c r="C7" s="6"/>
      <c r="D7" s="6"/>
      <c r="E7" s="6"/>
      <c r="F7" s="6"/>
      <c r="G7" s="6"/>
      <c r="H7" s="6"/>
      <c r="I7" s="6"/>
      <c r="J7" s="6"/>
      <c r="K7" s="6"/>
      <c r="L7" s="6"/>
      <c r="M7" s="6"/>
      <c r="N7" s="6"/>
    </row>
    <row r="8" spans="1:15" ht="14.85" customHeight="1" x14ac:dyDescent="0.25">
      <c r="B8" s="89" t="s">
        <v>300</v>
      </c>
      <c r="C8" s="6"/>
      <c r="D8" s="6"/>
      <c r="E8" s="6"/>
      <c r="F8" s="6"/>
      <c r="G8" s="6"/>
      <c r="H8" s="6"/>
      <c r="I8" s="6"/>
      <c r="J8" s="6"/>
      <c r="K8" s="6"/>
      <c r="L8" s="6"/>
      <c r="M8" s="6"/>
      <c r="N8" s="6"/>
    </row>
    <row r="9" spans="1:15" x14ac:dyDescent="0.25">
      <c r="B9" s="6"/>
      <c r="C9" s="6"/>
      <c r="D9" s="6"/>
      <c r="E9" s="6"/>
      <c r="F9" s="6"/>
      <c r="G9" s="6"/>
      <c r="H9" s="6"/>
      <c r="I9" s="6"/>
      <c r="J9" s="6"/>
      <c r="K9" s="6"/>
      <c r="L9" s="6"/>
      <c r="M9" s="6"/>
      <c r="N9" s="6"/>
    </row>
    <row r="10" spans="1:15" ht="15.75" thickBot="1" x14ac:dyDescent="0.3">
      <c r="B10" s="186" t="s">
        <v>93</v>
      </c>
      <c r="C10" s="186"/>
      <c r="D10" s="186"/>
      <c r="E10" s="186"/>
      <c r="F10" s="186"/>
      <c r="G10" s="186"/>
      <c r="H10" s="186"/>
      <c r="I10" s="186"/>
      <c r="J10" s="186"/>
      <c r="K10" s="186"/>
      <c r="L10" s="186"/>
      <c r="M10" s="186"/>
      <c r="N10" s="186"/>
    </row>
    <row r="11" spans="1:15" ht="15.75" thickBot="1" x14ac:dyDescent="0.3">
      <c r="B11" s="189" t="s">
        <v>101</v>
      </c>
      <c r="C11" s="190"/>
      <c r="D11" s="190"/>
      <c r="E11" s="190"/>
      <c r="F11" s="190"/>
      <c r="G11" s="190"/>
      <c r="H11" s="190"/>
      <c r="I11" s="190"/>
      <c r="J11" s="190"/>
      <c r="K11" s="190"/>
      <c r="L11" s="190"/>
      <c r="M11" s="190"/>
      <c r="N11" s="191"/>
    </row>
    <row r="12" spans="1:15" x14ac:dyDescent="0.25">
      <c r="B12" s="187" t="s">
        <v>94</v>
      </c>
      <c r="C12" s="187"/>
      <c r="D12" s="187"/>
      <c r="E12" s="187"/>
      <c r="F12" s="187"/>
      <c r="G12" s="187"/>
      <c r="H12" s="187"/>
      <c r="I12" s="187"/>
      <c r="J12" s="187"/>
      <c r="K12" s="187"/>
      <c r="L12" s="187"/>
      <c r="M12" s="187"/>
      <c r="N12" s="187"/>
    </row>
    <row r="13" spans="1:15" ht="32.1" customHeight="1" x14ac:dyDescent="0.25">
      <c r="B13" s="184" t="s">
        <v>420</v>
      </c>
      <c r="C13" s="184"/>
      <c r="D13" s="184"/>
      <c r="E13" s="184"/>
      <c r="F13" s="184"/>
      <c r="G13" s="184"/>
      <c r="H13" s="184"/>
      <c r="I13" s="184"/>
      <c r="J13" s="184"/>
      <c r="K13" s="184"/>
      <c r="L13" s="184"/>
      <c r="M13" s="184"/>
      <c r="N13" s="184"/>
    </row>
    <row r="14" spans="1:15" x14ac:dyDescent="0.25">
      <c r="B14" s="8"/>
      <c r="C14" s="8"/>
      <c r="D14" s="8"/>
      <c r="E14" s="8"/>
      <c r="F14" s="8"/>
      <c r="G14" s="8"/>
      <c r="H14" s="8"/>
      <c r="I14" s="8"/>
      <c r="J14" s="8"/>
      <c r="K14" s="8"/>
      <c r="L14" s="8"/>
      <c r="M14" s="8"/>
      <c r="N14" s="8"/>
    </row>
    <row r="15" spans="1:15" ht="18.75" x14ac:dyDescent="0.3">
      <c r="B15" s="188" t="s">
        <v>103</v>
      </c>
      <c r="C15" s="188"/>
      <c r="D15" s="188"/>
      <c r="E15" s="188"/>
      <c r="F15" s="188"/>
      <c r="G15" s="188"/>
      <c r="H15" s="188"/>
      <c r="I15" s="188"/>
      <c r="J15" s="188"/>
      <c r="K15" s="188"/>
      <c r="L15" s="188"/>
      <c r="M15" s="188"/>
      <c r="N15" s="188"/>
    </row>
    <row r="16" spans="1:15" x14ac:dyDescent="0.25">
      <c r="B16" s="184" t="s">
        <v>190</v>
      </c>
      <c r="C16" s="185"/>
      <c r="D16" s="185"/>
      <c r="E16" s="185"/>
      <c r="F16" s="185"/>
      <c r="G16" s="185"/>
      <c r="H16" s="185"/>
      <c r="I16" s="185"/>
      <c r="J16" s="185"/>
      <c r="K16" s="185"/>
      <c r="L16" s="185"/>
      <c r="M16" s="185"/>
      <c r="N16" s="185"/>
    </row>
    <row r="17" spans="2:14" x14ac:dyDescent="0.25">
      <c r="B17" s="185"/>
      <c r="C17" s="185"/>
      <c r="D17" s="185"/>
      <c r="E17" s="185"/>
      <c r="F17" s="185"/>
      <c r="G17" s="185"/>
      <c r="H17" s="185"/>
      <c r="I17" s="185"/>
      <c r="J17" s="185"/>
      <c r="K17" s="185"/>
      <c r="L17" s="185"/>
      <c r="M17" s="185"/>
      <c r="N17" s="185"/>
    </row>
    <row r="18" spans="2:14" x14ac:dyDescent="0.25">
      <c r="B18" s="185"/>
      <c r="C18" s="185"/>
      <c r="D18" s="185"/>
      <c r="E18" s="185"/>
      <c r="F18" s="185"/>
      <c r="G18" s="185"/>
      <c r="H18" s="185"/>
      <c r="I18" s="185"/>
      <c r="J18" s="185"/>
      <c r="K18" s="185"/>
      <c r="L18" s="185"/>
      <c r="M18" s="185"/>
      <c r="N18" s="185"/>
    </row>
    <row r="19" spans="2:14" x14ac:dyDescent="0.25">
      <c r="B19" s="185"/>
      <c r="C19" s="185"/>
      <c r="D19" s="185"/>
      <c r="E19" s="185"/>
      <c r="F19" s="185"/>
      <c r="G19" s="185"/>
      <c r="H19" s="185"/>
      <c r="I19" s="185"/>
      <c r="J19" s="185"/>
      <c r="K19" s="185"/>
      <c r="L19" s="185"/>
      <c r="M19" s="185"/>
      <c r="N19" s="185"/>
    </row>
    <row r="20" spans="2:14" x14ac:dyDescent="0.25">
      <c r="B20" s="185"/>
      <c r="C20" s="185"/>
      <c r="D20" s="185"/>
      <c r="E20" s="185"/>
      <c r="F20" s="185"/>
      <c r="G20" s="185"/>
      <c r="H20" s="185"/>
      <c r="I20" s="185"/>
      <c r="J20" s="185"/>
      <c r="K20" s="185"/>
      <c r="L20" s="185"/>
      <c r="M20" s="185"/>
      <c r="N20" s="185"/>
    </row>
    <row r="21" spans="2:14" x14ac:dyDescent="0.25">
      <c r="B21" s="185"/>
      <c r="C21" s="185"/>
      <c r="D21" s="185"/>
      <c r="E21" s="185"/>
      <c r="F21" s="185"/>
      <c r="G21" s="185"/>
      <c r="H21" s="185"/>
      <c r="I21" s="185"/>
      <c r="J21" s="185"/>
      <c r="K21" s="185"/>
      <c r="L21" s="185"/>
      <c r="M21" s="185"/>
      <c r="N21" s="185"/>
    </row>
    <row r="22" spans="2:14" x14ac:dyDescent="0.25">
      <c r="B22" s="185"/>
      <c r="C22" s="185"/>
      <c r="D22" s="185"/>
      <c r="E22" s="185"/>
      <c r="F22" s="185"/>
      <c r="G22" s="185"/>
      <c r="H22" s="185"/>
      <c r="I22" s="185"/>
      <c r="J22" s="185"/>
      <c r="K22" s="185"/>
      <c r="L22" s="185"/>
      <c r="M22" s="185"/>
      <c r="N22" s="185"/>
    </row>
    <row r="23" spans="2:14" x14ac:dyDescent="0.25">
      <c r="B23" s="185"/>
      <c r="C23" s="185"/>
      <c r="D23" s="185"/>
      <c r="E23" s="185"/>
      <c r="F23" s="185"/>
      <c r="G23" s="185"/>
      <c r="H23" s="185"/>
      <c r="I23" s="185"/>
      <c r="J23" s="185"/>
      <c r="K23" s="185"/>
      <c r="L23" s="185"/>
      <c r="M23" s="185"/>
      <c r="N23" s="185"/>
    </row>
    <row r="24" spans="2:14" x14ac:dyDescent="0.25">
      <c r="B24" s="185"/>
      <c r="C24" s="185"/>
      <c r="D24" s="185"/>
      <c r="E24" s="185"/>
      <c r="F24" s="185"/>
      <c r="G24" s="185"/>
      <c r="H24" s="185"/>
      <c r="I24" s="185"/>
      <c r="J24" s="185"/>
      <c r="K24" s="185"/>
      <c r="L24" s="185"/>
      <c r="M24" s="185"/>
      <c r="N24" s="185"/>
    </row>
    <row r="25" spans="2:14" x14ac:dyDescent="0.25">
      <c r="B25" s="185"/>
      <c r="C25" s="185"/>
      <c r="D25" s="185"/>
      <c r="E25" s="185"/>
      <c r="F25" s="185"/>
      <c r="G25" s="185"/>
      <c r="H25" s="185"/>
      <c r="I25" s="185"/>
      <c r="J25" s="185"/>
      <c r="K25" s="185"/>
      <c r="L25" s="185"/>
      <c r="M25" s="185"/>
      <c r="N25" s="185"/>
    </row>
    <row r="26" spans="2:14" x14ac:dyDescent="0.25">
      <c r="B26" s="185"/>
      <c r="C26" s="185"/>
      <c r="D26" s="185"/>
      <c r="E26" s="185"/>
      <c r="F26" s="185"/>
      <c r="G26" s="185"/>
      <c r="H26" s="185"/>
      <c r="I26" s="185"/>
      <c r="J26" s="185"/>
      <c r="K26" s="185"/>
      <c r="L26" s="185"/>
      <c r="M26" s="185"/>
      <c r="N26" s="185"/>
    </row>
    <row r="27" spans="2:14" x14ac:dyDescent="0.25">
      <c r="B27" s="185"/>
      <c r="C27" s="185"/>
      <c r="D27" s="185"/>
      <c r="E27" s="185"/>
      <c r="F27" s="185"/>
      <c r="G27" s="185"/>
      <c r="H27" s="185"/>
      <c r="I27" s="185"/>
      <c r="J27" s="185"/>
      <c r="K27" s="185"/>
      <c r="L27" s="185"/>
      <c r="M27" s="185"/>
      <c r="N27" s="185"/>
    </row>
    <row r="28" spans="2:14" x14ac:dyDescent="0.25">
      <c r="B28" s="185"/>
      <c r="C28" s="185"/>
      <c r="D28" s="185"/>
      <c r="E28" s="185"/>
      <c r="F28" s="185"/>
      <c r="G28" s="185"/>
      <c r="H28" s="185"/>
      <c r="I28" s="185"/>
      <c r="J28" s="185"/>
      <c r="K28" s="185"/>
      <c r="L28" s="185"/>
      <c r="M28" s="185"/>
      <c r="N28" s="185"/>
    </row>
    <row r="29" spans="2:14" x14ac:dyDescent="0.25">
      <c r="B29" s="185"/>
      <c r="C29" s="185"/>
      <c r="D29" s="185"/>
      <c r="E29" s="185"/>
      <c r="F29" s="185"/>
      <c r="G29" s="185"/>
      <c r="H29" s="185"/>
      <c r="I29" s="185"/>
      <c r="J29" s="185"/>
      <c r="K29" s="185"/>
      <c r="L29" s="185"/>
      <c r="M29" s="185"/>
      <c r="N29" s="185"/>
    </row>
    <row r="30" spans="2:14" x14ac:dyDescent="0.25">
      <c r="B30" s="185"/>
      <c r="C30" s="185"/>
      <c r="D30" s="185"/>
      <c r="E30" s="185"/>
      <c r="F30" s="185"/>
      <c r="G30" s="185"/>
      <c r="H30" s="185"/>
      <c r="I30" s="185"/>
      <c r="J30" s="185"/>
      <c r="K30" s="185"/>
      <c r="L30" s="185"/>
      <c r="M30" s="185"/>
      <c r="N30" s="185"/>
    </row>
    <row r="31" spans="2:14" x14ac:dyDescent="0.25">
      <c r="B31" s="185"/>
      <c r="C31" s="185"/>
      <c r="D31" s="185"/>
      <c r="E31" s="185"/>
      <c r="F31" s="185"/>
      <c r="G31" s="185"/>
      <c r="H31" s="185"/>
      <c r="I31" s="185"/>
      <c r="J31" s="185"/>
      <c r="K31" s="185"/>
      <c r="L31" s="185"/>
      <c r="M31" s="185"/>
      <c r="N31" s="185"/>
    </row>
    <row r="32" spans="2:14" x14ac:dyDescent="0.25">
      <c r="B32" s="185"/>
      <c r="C32" s="185"/>
      <c r="D32" s="185"/>
      <c r="E32" s="185"/>
      <c r="F32" s="185"/>
      <c r="G32" s="185"/>
      <c r="H32" s="185"/>
      <c r="I32" s="185"/>
      <c r="J32" s="185"/>
      <c r="K32" s="185"/>
      <c r="L32" s="185"/>
      <c r="M32" s="185"/>
      <c r="N32" s="185"/>
    </row>
    <row r="33" spans="2:14" x14ac:dyDescent="0.25">
      <c r="B33" s="185"/>
      <c r="C33" s="185"/>
      <c r="D33" s="185"/>
      <c r="E33" s="185"/>
      <c r="F33" s="185"/>
      <c r="G33" s="185"/>
      <c r="H33" s="185"/>
      <c r="I33" s="185"/>
      <c r="J33" s="185"/>
      <c r="K33" s="185"/>
      <c r="L33" s="185"/>
      <c r="M33" s="185"/>
      <c r="N33" s="185"/>
    </row>
    <row r="34" spans="2:14" x14ac:dyDescent="0.25">
      <c r="B34" s="185"/>
      <c r="C34" s="185"/>
      <c r="D34" s="185"/>
      <c r="E34" s="185"/>
      <c r="F34" s="185"/>
      <c r="G34" s="185"/>
      <c r="H34" s="185"/>
      <c r="I34" s="185"/>
      <c r="J34" s="185"/>
      <c r="K34" s="185"/>
      <c r="L34" s="185"/>
      <c r="M34" s="185"/>
      <c r="N34" s="185"/>
    </row>
    <row r="35" spans="2:14" x14ac:dyDescent="0.25">
      <c r="B35" s="185"/>
      <c r="C35" s="185"/>
      <c r="D35" s="185"/>
      <c r="E35" s="185"/>
      <c r="F35" s="185"/>
      <c r="G35" s="185"/>
      <c r="H35" s="185"/>
      <c r="I35" s="185"/>
      <c r="J35" s="185"/>
      <c r="K35" s="185"/>
      <c r="L35" s="185"/>
      <c r="M35" s="185"/>
      <c r="N35" s="185"/>
    </row>
    <row r="36" spans="2:14" x14ac:dyDescent="0.25">
      <c r="B36" s="185"/>
      <c r="C36" s="185"/>
      <c r="D36" s="185"/>
      <c r="E36" s="185"/>
      <c r="F36" s="185"/>
      <c r="G36" s="185"/>
      <c r="H36" s="185"/>
      <c r="I36" s="185"/>
      <c r="J36" s="185"/>
      <c r="K36" s="185"/>
      <c r="L36" s="185"/>
      <c r="M36" s="185"/>
      <c r="N36" s="185"/>
    </row>
    <row r="37" spans="2:14" x14ac:dyDescent="0.25">
      <c r="B37" s="185"/>
      <c r="C37" s="185"/>
      <c r="D37" s="185"/>
      <c r="E37" s="185"/>
      <c r="F37" s="185"/>
      <c r="G37" s="185"/>
      <c r="H37" s="185"/>
      <c r="I37" s="185"/>
      <c r="J37" s="185"/>
      <c r="K37" s="185"/>
      <c r="L37" s="185"/>
      <c r="M37" s="185"/>
      <c r="N37" s="185"/>
    </row>
    <row r="38" spans="2:14" x14ac:dyDescent="0.25">
      <c r="B38" s="185"/>
      <c r="C38" s="185"/>
      <c r="D38" s="185"/>
      <c r="E38" s="185"/>
      <c r="F38" s="185"/>
      <c r="G38" s="185"/>
      <c r="H38" s="185"/>
      <c r="I38" s="185"/>
      <c r="J38" s="185"/>
      <c r="K38" s="185"/>
      <c r="L38" s="185"/>
      <c r="M38" s="185"/>
      <c r="N38" s="185"/>
    </row>
    <row r="39" spans="2:14" x14ac:dyDescent="0.25">
      <c r="B39" s="185"/>
      <c r="C39" s="185"/>
      <c r="D39" s="185"/>
      <c r="E39" s="185"/>
      <c r="F39" s="185"/>
      <c r="G39" s="185"/>
      <c r="H39" s="185"/>
      <c r="I39" s="185"/>
      <c r="J39" s="185"/>
      <c r="K39" s="185"/>
      <c r="L39" s="185"/>
      <c r="M39" s="185"/>
      <c r="N39" s="185"/>
    </row>
    <row r="40" spans="2:14" x14ac:dyDescent="0.25">
      <c r="B40" s="185"/>
      <c r="C40" s="185"/>
      <c r="D40" s="185"/>
      <c r="E40" s="185"/>
      <c r="F40" s="185"/>
      <c r="G40" s="185"/>
      <c r="H40" s="185"/>
      <c r="I40" s="185"/>
      <c r="J40" s="185"/>
      <c r="K40" s="185"/>
      <c r="L40" s="185"/>
      <c r="M40" s="185"/>
      <c r="N40" s="185"/>
    </row>
    <row r="41" spans="2:14" x14ac:dyDescent="0.25">
      <c r="B41" s="185"/>
      <c r="C41" s="185"/>
      <c r="D41" s="185"/>
      <c r="E41" s="185"/>
      <c r="F41" s="185"/>
      <c r="G41" s="185"/>
      <c r="H41" s="185"/>
      <c r="I41" s="185"/>
      <c r="J41" s="185"/>
      <c r="K41" s="185"/>
      <c r="L41" s="185"/>
      <c r="M41" s="185"/>
      <c r="N41" s="185"/>
    </row>
    <row r="42" spans="2:14" x14ac:dyDescent="0.25">
      <c r="B42" s="185"/>
      <c r="C42" s="185"/>
      <c r="D42" s="185"/>
      <c r="E42" s="185"/>
      <c r="F42" s="185"/>
      <c r="G42" s="185"/>
      <c r="H42" s="185"/>
      <c r="I42" s="185"/>
      <c r="J42" s="185"/>
      <c r="K42" s="185"/>
      <c r="L42" s="185"/>
      <c r="M42" s="185"/>
      <c r="N42" s="185"/>
    </row>
    <row r="43" spans="2:14" x14ac:dyDescent="0.25">
      <c r="B43" s="185"/>
      <c r="C43" s="185"/>
      <c r="D43" s="185"/>
      <c r="E43" s="185"/>
      <c r="F43" s="185"/>
      <c r="G43" s="185"/>
      <c r="H43" s="185"/>
      <c r="I43" s="185"/>
      <c r="J43" s="185"/>
      <c r="K43" s="185"/>
      <c r="L43" s="185"/>
      <c r="M43" s="185"/>
      <c r="N43" s="185"/>
    </row>
    <row r="44" spans="2:14" x14ac:dyDescent="0.25">
      <c r="B44" s="185"/>
      <c r="C44" s="185"/>
      <c r="D44" s="185"/>
      <c r="E44" s="185"/>
      <c r="F44" s="185"/>
      <c r="G44" s="185"/>
      <c r="H44" s="185"/>
      <c r="I44" s="185"/>
      <c r="J44" s="185"/>
      <c r="K44" s="185"/>
      <c r="L44" s="185"/>
      <c r="M44" s="185"/>
      <c r="N44" s="185"/>
    </row>
    <row r="45" spans="2:14" x14ac:dyDescent="0.25">
      <c r="B45" s="185"/>
      <c r="C45" s="185"/>
      <c r="D45" s="185"/>
      <c r="E45" s="185"/>
      <c r="F45" s="185"/>
      <c r="G45" s="185"/>
      <c r="H45" s="185"/>
      <c r="I45" s="185"/>
      <c r="J45" s="185"/>
      <c r="K45" s="185"/>
      <c r="L45" s="185"/>
      <c r="M45" s="185"/>
      <c r="N45" s="185"/>
    </row>
    <row r="46" spans="2:14" x14ac:dyDescent="0.25">
      <c r="B46" s="185"/>
      <c r="C46" s="185"/>
      <c r="D46" s="185"/>
      <c r="E46" s="185"/>
      <c r="F46" s="185"/>
      <c r="G46" s="185"/>
      <c r="H46" s="185"/>
      <c r="I46" s="185"/>
      <c r="J46" s="185"/>
      <c r="K46" s="185"/>
      <c r="L46" s="185"/>
      <c r="M46" s="185"/>
      <c r="N46" s="185"/>
    </row>
    <row r="47" spans="2:14" x14ac:dyDescent="0.25">
      <c r="B47" s="185"/>
      <c r="C47" s="185"/>
      <c r="D47" s="185"/>
      <c r="E47" s="185"/>
      <c r="F47" s="185"/>
      <c r="G47" s="185"/>
      <c r="H47" s="185"/>
      <c r="I47" s="185"/>
      <c r="J47" s="185"/>
      <c r="K47" s="185"/>
      <c r="L47" s="185"/>
      <c r="M47" s="185"/>
      <c r="N47" s="185"/>
    </row>
    <row r="48" spans="2:14" x14ac:dyDescent="0.25">
      <c r="B48" s="185"/>
      <c r="C48" s="185"/>
      <c r="D48" s="185"/>
      <c r="E48" s="185"/>
      <c r="F48" s="185"/>
      <c r="G48" s="185"/>
      <c r="H48" s="185"/>
      <c r="I48" s="185"/>
      <c r="J48" s="185"/>
      <c r="K48" s="185"/>
      <c r="L48" s="185"/>
      <c r="M48" s="185"/>
      <c r="N48" s="185"/>
    </row>
    <row r="49" spans="2:14" x14ac:dyDescent="0.25">
      <c r="B49" s="185"/>
      <c r="C49" s="185"/>
      <c r="D49" s="185"/>
      <c r="E49" s="185"/>
      <c r="F49" s="185"/>
      <c r="G49" s="185"/>
      <c r="H49" s="185"/>
      <c r="I49" s="185"/>
      <c r="J49" s="185"/>
      <c r="K49" s="185"/>
      <c r="L49" s="185"/>
      <c r="M49" s="185"/>
      <c r="N49" s="185"/>
    </row>
    <row r="50" spans="2:14" x14ac:dyDescent="0.25">
      <c r="B50" s="185"/>
      <c r="C50" s="185"/>
      <c r="D50" s="185"/>
      <c r="E50" s="185"/>
      <c r="F50" s="185"/>
      <c r="G50" s="185"/>
      <c r="H50" s="185"/>
      <c r="I50" s="185"/>
      <c r="J50" s="185"/>
      <c r="K50" s="185"/>
      <c r="L50" s="185"/>
      <c r="M50" s="185"/>
      <c r="N50" s="185"/>
    </row>
    <row r="51" spans="2:14" x14ac:dyDescent="0.25">
      <c r="B51" s="185"/>
      <c r="C51" s="185"/>
      <c r="D51" s="185"/>
      <c r="E51" s="185"/>
      <c r="F51" s="185"/>
      <c r="G51" s="185"/>
      <c r="H51" s="185"/>
      <c r="I51" s="185"/>
      <c r="J51" s="185"/>
      <c r="K51" s="185"/>
      <c r="L51" s="185"/>
      <c r="M51" s="185"/>
      <c r="N51" s="185"/>
    </row>
    <row r="52" spans="2:14" x14ac:dyDescent="0.25">
      <c r="B52" s="185"/>
      <c r="C52" s="185"/>
      <c r="D52" s="185"/>
      <c r="E52" s="185"/>
      <c r="F52" s="185"/>
      <c r="G52" s="185"/>
      <c r="H52" s="185"/>
      <c r="I52" s="185"/>
      <c r="J52" s="185"/>
      <c r="K52" s="185"/>
      <c r="L52" s="185"/>
      <c r="M52" s="185"/>
      <c r="N52" s="185"/>
    </row>
    <row r="53" spans="2:14" x14ac:dyDescent="0.25">
      <c r="B53" s="185"/>
      <c r="C53" s="185"/>
      <c r="D53" s="185"/>
      <c r="E53" s="185"/>
      <c r="F53" s="185"/>
      <c r="G53" s="185"/>
      <c r="H53" s="185"/>
      <c r="I53" s="185"/>
      <c r="J53" s="185"/>
      <c r="K53" s="185"/>
      <c r="L53" s="185"/>
      <c r="M53" s="185"/>
      <c r="N53" s="185"/>
    </row>
    <row r="54" spans="2:14" x14ac:dyDescent="0.25">
      <c r="B54" s="185"/>
      <c r="C54" s="185"/>
      <c r="D54" s="185"/>
      <c r="E54" s="185"/>
      <c r="F54" s="185"/>
      <c r="G54" s="185"/>
      <c r="H54" s="185"/>
      <c r="I54" s="185"/>
      <c r="J54" s="185"/>
      <c r="K54" s="185"/>
      <c r="L54" s="185"/>
      <c r="M54" s="185"/>
      <c r="N54" s="185"/>
    </row>
    <row r="55" spans="2:14" x14ac:dyDescent="0.25">
      <c r="B55" s="185"/>
      <c r="C55" s="185"/>
      <c r="D55" s="185"/>
      <c r="E55" s="185"/>
      <c r="F55" s="185"/>
      <c r="G55" s="185"/>
      <c r="H55" s="185"/>
      <c r="I55" s="185"/>
      <c r="J55" s="185"/>
      <c r="K55" s="185"/>
      <c r="L55" s="185"/>
      <c r="M55" s="185"/>
      <c r="N55" s="185"/>
    </row>
    <row r="56" spans="2:14" x14ac:dyDescent="0.25">
      <c r="B56" s="185"/>
      <c r="C56" s="185"/>
      <c r="D56" s="185"/>
      <c r="E56" s="185"/>
      <c r="F56" s="185"/>
      <c r="G56" s="185"/>
      <c r="H56" s="185"/>
      <c r="I56" s="185"/>
      <c r="J56" s="185"/>
      <c r="K56" s="185"/>
      <c r="L56" s="185"/>
      <c r="M56" s="185"/>
      <c r="N56" s="185"/>
    </row>
    <row r="57" spans="2:14" x14ac:dyDescent="0.25">
      <c r="B57" s="185"/>
      <c r="C57" s="185"/>
      <c r="D57" s="185"/>
      <c r="E57" s="185"/>
      <c r="F57" s="185"/>
      <c r="G57" s="185"/>
      <c r="H57" s="185"/>
      <c r="I57" s="185"/>
      <c r="J57" s="185"/>
      <c r="K57" s="185"/>
      <c r="L57" s="185"/>
      <c r="M57" s="185"/>
      <c r="N57" s="185"/>
    </row>
    <row r="58" spans="2:14" x14ac:dyDescent="0.25">
      <c r="B58" s="185"/>
      <c r="C58" s="185"/>
      <c r="D58" s="185"/>
      <c r="E58" s="185"/>
      <c r="F58" s="185"/>
      <c r="G58" s="185"/>
      <c r="H58" s="185"/>
      <c r="I58" s="185"/>
      <c r="J58" s="185"/>
      <c r="K58" s="185"/>
      <c r="L58" s="185"/>
      <c r="M58" s="185"/>
      <c r="N58" s="185"/>
    </row>
    <row r="59" spans="2:14" x14ac:dyDescent="0.25">
      <c r="B59" s="185"/>
      <c r="C59" s="185"/>
      <c r="D59" s="185"/>
      <c r="E59" s="185"/>
      <c r="F59" s="185"/>
      <c r="G59" s="185"/>
      <c r="H59" s="185"/>
      <c r="I59" s="185"/>
      <c r="J59" s="185"/>
      <c r="K59" s="185"/>
      <c r="L59" s="185"/>
      <c r="M59" s="185"/>
      <c r="N59" s="185"/>
    </row>
    <row r="60" spans="2:14" x14ac:dyDescent="0.25">
      <c r="B60" s="185"/>
      <c r="C60" s="185"/>
      <c r="D60" s="185"/>
      <c r="E60" s="185"/>
      <c r="F60" s="185"/>
      <c r="G60" s="185"/>
      <c r="H60" s="185"/>
      <c r="I60" s="185"/>
      <c r="J60" s="185"/>
      <c r="K60" s="185"/>
      <c r="L60" s="185"/>
      <c r="M60" s="185"/>
      <c r="N60" s="185"/>
    </row>
    <row r="61" spans="2:14" x14ac:dyDescent="0.25">
      <c r="B61" s="185"/>
      <c r="C61" s="185"/>
      <c r="D61" s="185"/>
      <c r="E61" s="185"/>
      <c r="F61" s="185"/>
      <c r="G61" s="185"/>
      <c r="H61" s="185"/>
      <c r="I61" s="185"/>
      <c r="J61" s="185"/>
      <c r="K61" s="185"/>
      <c r="L61" s="185"/>
      <c r="M61" s="185"/>
      <c r="N61" s="185"/>
    </row>
    <row r="62" spans="2:14" x14ac:dyDescent="0.25">
      <c r="B62" s="185"/>
      <c r="C62" s="185"/>
      <c r="D62" s="185"/>
      <c r="E62" s="185"/>
      <c r="F62" s="185"/>
      <c r="G62" s="185"/>
      <c r="H62" s="185"/>
      <c r="I62" s="185"/>
      <c r="J62" s="185"/>
      <c r="K62" s="185"/>
      <c r="L62" s="185"/>
      <c r="M62" s="185"/>
      <c r="N62" s="185"/>
    </row>
    <row r="63" spans="2:14" x14ac:dyDescent="0.25">
      <c r="B63" s="185"/>
      <c r="C63" s="185"/>
      <c r="D63" s="185"/>
      <c r="E63" s="185"/>
      <c r="F63" s="185"/>
      <c r="G63" s="185"/>
      <c r="H63" s="185"/>
      <c r="I63" s="185"/>
      <c r="J63" s="185"/>
      <c r="K63" s="185"/>
      <c r="L63" s="185"/>
      <c r="M63" s="185"/>
      <c r="N63" s="185"/>
    </row>
    <row r="64" spans="2:14" x14ac:dyDescent="0.25">
      <c r="B64" s="185"/>
      <c r="C64" s="185"/>
      <c r="D64" s="185"/>
      <c r="E64" s="185"/>
      <c r="F64" s="185"/>
      <c r="G64" s="185"/>
      <c r="H64" s="185"/>
      <c r="I64" s="185"/>
      <c r="J64" s="185"/>
      <c r="K64" s="185"/>
      <c r="L64" s="185"/>
      <c r="M64" s="185"/>
      <c r="N64" s="185"/>
    </row>
    <row r="65" spans="2:14" x14ac:dyDescent="0.25">
      <c r="B65" s="185"/>
      <c r="C65" s="185"/>
      <c r="D65" s="185"/>
      <c r="E65" s="185"/>
      <c r="F65" s="185"/>
      <c r="G65" s="185"/>
      <c r="H65" s="185"/>
      <c r="I65" s="185"/>
      <c r="J65" s="185"/>
      <c r="K65" s="185"/>
      <c r="L65" s="185"/>
      <c r="M65" s="185"/>
      <c r="N65" s="185"/>
    </row>
    <row r="66" spans="2:14" x14ac:dyDescent="0.25">
      <c r="B66" s="185"/>
      <c r="C66" s="185"/>
      <c r="D66" s="185"/>
      <c r="E66" s="185"/>
      <c r="F66" s="185"/>
      <c r="G66" s="185"/>
      <c r="H66" s="185"/>
      <c r="I66" s="185"/>
      <c r="J66" s="185"/>
      <c r="K66" s="185"/>
      <c r="L66" s="185"/>
      <c r="M66" s="185"/>
      <c r="N66" s="185"/>
    </row>
    <row r="67" spans="2:14" x14ac:dyDescent="0.25">
      <c r="B67" s="185"/>
      <c r="C67" s="185"/>
      <c r="D67" s="185"/>
      <c r="E67" s="185"/>
      <c r="F67" s="185"/>
      <c r="G67" s="185"/>
      <c r="H67" s="185"/>
      <c r="I67" s="185"/>
      <c r="J67" s="185"/>
      <c r="K67" s="185"/>
      <c r="L67" s="185"/>
      <c r="M67" s="185"/>
      <c r="N67" s="185"/>
    </row>
    <row r="68" spans="2:14" x14ac:dyDescent="0.25">
      <c r="B68" s="185"/>
      <c r="C68" s="185"/>
      <c r="D68" s="185"/>
      <c r="E68" s="185"/>
      <c r="F68" s="185"/>
      <c r="G68" s="185"/>
      <c r="H68" s="185"/>
      <c r="I68" s="185"/>
      <c r="J68" s="185"/>
      <c r="K68" s="185"/>
      <c r="L68" s="185"/>
      <c r="M68" s="185"/>
      <c r="N68" s="185"/>
    </row>
    <row r="69" spans="2:14" x14ac:dyDescent="0.25">
      <c r="B69" s="185"/>
      <c r="C69" s="185"/>
      <c r="D69" s="185"/>
      <c r="E69" s="185"/>
      <c r="F69" s="185"/>
      <c r="G69" s="185"/>
      <c r="H69" s="185"/>
      <c r="I69" s="185"/>
      <c r="J69" s="185"/>
      <c r="K69" s="185"/>
      <c r="L69" s="185"/>
      <c r="M69" s="185"/>
      <c r="N69" s="185"/>
    </row>
    <row r="70" spans="2:14" x14ac:dyDescent="0.25">
      <c r="B70" s="185"/>
      <c r="C70" s="185"/>
      <c r="D70" s="185"/>
      <c r="E70" s="185"/>
      <c r="F70" s="185"/>
      <c r="G70" s="185"/>
      <c r="H70" s="185"/>
      <c r="I70" s="185"/>
      <c r="J70" s="185"/>
      <c r="K70" s="185"/>
      <c r="L70" s="185"/>
      <c r="M70" s="185"/>
      <c r="N70" s="185"/>
    </row>
    <row r="71" spans="2:14" x14ac:dyDescent="0.25">
      <c r="B71" s="185"/>
      <c r="C71" s="185"/>
      <c r="D71" s="185"/>
      <c r="E71" s="185"/>
      <c r="F71" s="185"/>
      <c r="G71" s="185"/>
      <c r="H71" s="185"/>
      <c r="I71" s="185"/>
      <c r="J71" s="185"/>
      <c r="K71" s="185"/>
      <c r="L71" s="185"/>
      <c r="M71" s="185"/>
      <c r="N71" s="185"/>
    </row>
    <row r="72" spans="2:14" x14ac:dyDescent="0.25">
      <c r="B72" s="185"/>
      <c r="C72" s="185"/>
      <c r="D72" s="185"/>
      <c r="E72" s="185"/>
      <c r="F72" s="185"/>
      <c r="G72" s="185"/>
      <c r="H72" s="185"/>
      <c r="I72" s="185"/>
      <c r="J72" s="185"/>
      <c r="K72" s="185"/>
      <c r="L72" s="185"/>
      <c r="M72" s="185"/>
      <c r="N72" s="185"/>
    </row>
    <row r="73" spans="2:14" x14ac:dyDescent="0.25">
      <c r="B73" s="185"/>
      <c r="C73" s="185"/>
      <c r="D73" s="185"/>
      <c r="E73" s="185"/>
      <c r="F73" s="185"/>
      <c r="G73" s="185"/>
      <c r="H73" s="185"/>
      <c r="I73" s="185"/>
      <c r="J73" s="185"/>
      <c r="K73" s="185"/>
      <c r="L73" s="185"/>
      <c r="M73" s="185"/>
      <c r="N73" s="185"/>
    </row>
    <row r="74" spans="2:14" x14ac:dyDescent="0.25">
      <c r="B74" s="185"/>
      <c r="C74" s="185"/>
      <c r="D74" s="185"/>
      <c r="E74" s="185"/>
      <c r="F74" s="185"/>
      <c r="G74" s="185"/>
      <c r="H74" s="185"/>
      <c r="I74" s="185"/>
      <c r="J74" s="185"/>
      <c r="K74" s="185"/>
      <c r="L74" s="185"/>
      <c r="M74" s="185"/>
      <c r="N74" s="185"/>
    </row>
    <row r="75" spans="2:14" x14ac:dyDescent="0.25">
      <c r="B75" s="185"/>
      <c r="C75" s="185"/>
      <c r="D75" s="185"/>
      <c r="E75" s="185"/>
      <c r="F75" s="185"/>
      <c r="G75" s="185"/>
      <c r="H75" s="185"/>
      <c r="I75" s="185"/>
      <c r="J75" s="185"/>
      <c r="K75" s="185"/>
      <c r="L75" s="185"/>
      <c r="M75" s="185"/>
      <c r="N75" s="185"/>
    </row>
    <row r="76" spans="2:14" x14ac:dyDescent="0.25">
      <c r="B76" s="185"/>
      <c r="C76" s="185"/>
      <c r="D76" s="185"/>
      <c r="E76" s="185"/>
      <c r="F76" s="185"/>
      <c r="G76" s="185"/>
      <c r="H76" s="185"/>
      <c r="I76" s="185"/>
      <c r="J76" s="185"/>
      <c r="K76" s="185"/>
      <c r="L76" s="185"/>
      <c r="M76" s="185"/>
      <c r="N76" s="185"/>
    </row>
    <row r="77" spans="2:14" x14ac:dyDescent="0.25">
      <c r="B77" s="185"/>
      <c r="C77" s="185"/>
      <c r="D77" s="185"/>
      <c r="E77" s="185"/>
      <c r="F77" s="185"/>
      <c r="G77" s="185"/>
      <c r="H77" s="185"/>
      <c r="I77" s="185"/>
      <c r="J77" s="185"/>
      <c r="K77" s="185"/>
      <c r="L77" s="185"/>
      <c r="M77" s="185"/>
      <c r="N77" s="185"/>
    </row>
    <row r="78" spans="2:14" x14ac:dyDescent="0.25">
      <c r="B78" s="185"/>
      <c r="C78" s="185"/>
      <c r="D78" s="185"/>
      <c r="E78" s="185"/>
      <c r="F78" s="185"/>
      <c r="G78" s="185"/>
      <c r="H78" s="185"/>
      <c r="I78" s="185"/>
      <c r="J78" s="185"/>
      <c r="K78" s="185"/>
      <c r="L78" s="185"/>
      <c r="M78" s="185"/>
      <c r="N78" s="185"/>
    </row>
    <row r="79" spans="2:14" x14ac:dyDescent="0.25">
      <c r="B79" s="185"/>
      <c r="C79" s="185"/>
      <c r="D79" s="185"/>
      <c r="E79" s="185"/>
      <c r="F79" s="185"/>
      <c r="G79" s="185"/>
      <c r="H79" s="185"/>
      <c r="I79" s="185"/>
      <c r="J79" s="185"/>
      <c r="K79" s="185"/>
      <c r="L79" s="185"/>
      <c r="M79" s="185"/>
      <c r="N79" s="185"/>
    </row>
    <row r="80" spans="2:14" x14ac:dyDescent="0.25">
      <c r="B80" s="185"/>
      <c r="C80" s="185"/>
      <c r="D80" s="185"/>
      <c r="E80" s="185"/>
      <c r="F80" s="185"/>
      <c r="G80" s="185"/>
      <c r="H80" s="185"/>
      <c r="I80" s="185"/>
      <c r="J80" s="185"/>
      <c r="K80" s="185"/>
      <c r="L80" s="185"/>
      <c r="M80" s="185"/>
      <c r="N80" s="185"/>
    </row>
    <row r="81" spans="2:14" x14ac:dyDescent="0.25">
      <c r="B81" s="185"/>
      <c r="C81" s="185"/>
      <c r="D81" s="185"/>
      <c r="E81" s="185"/>
      <c r="F81" s="185"/>
      <c r="G81" s="185"/>
      <c r="H81" s="185"/>
      <c r="I81" s="185"/>
      <c r="J81" s="185"/>
      <c r="K81" s="185"/>
      <c r="L81" s="185"/>
      <c r="M81" s="185"/>
      <c r="N81" s="185"/>
    </row>
    <row r="82" spans="2:14" x14ac:dyDescent="0.25">
      <c r="B82" s="185"/>
      <c r="C82" s="185"/>
      <c r="D82" s="185"/>
      <c r="E82" s="185"/>
      <c r="F82" s="185"/>
      <c r="G82" s="185"/>
      <c r="H82" s="185"/>
      <c r="I82" s="185"/>
      <c r="J82" s="185"/>
      <c r="K82" s="185"/>
      <c r="L82" s="185"/>
      <c r="M82" s="185"/>
      <c r="N82" s="185"/>
    </row>
    <row r="83" spans="2:14" x14ac:dyDescent="0.25">
      <c r="B83" s="185"/>
      <c r="C83" s="185"/>
      <c r="D83" s="185"/>
      <c r="E83" s="185"/>
      <c r="F83" s="185"/>
      <c r="G83" s="185"/>
      <c r="H83" s="185"/>
      <c r="I83" s="185"/>
      <c r="J83" s="185"/>
      <c r="K83" s="185"/>
      <c r="L83" s="185"/>
      <c r="M83" s="185"/>
      <c r="N83" s="185"/>
    </row>
    <row r="84" spans="2:14" x14ac:dyDescent="0.25">
      <c r="B84" s="185"/>
      <c r="C84" s="185"/>
      <c r="D84" s="185"/>
      <c r="E84" s="185"/>
      <c r="F84" s="185"/>
      <c r="G84" s="185"/>
      <c r="H84" s="185"/>
      <c r="I84" s="185"/>
      <c r="J84" s="185"/>
      <c r="K84" s="185"/>
      <c r="L84" s="185"/>
      <c r="M84" s="185"/>
      <c r="N84" s="185"/>
    </row>
    <row r="85" spans="2:14" x14ac:dyDescent="0.25">
      <c r="B85" s="185"/>
      <c r="C85" s="185"/>
      <c r="D85" s="185"/>
      <c r="E85" s="185"/>
      <c r="F85" s="185"/>
      <c r="G85" s="185"/>
      <c r="H85" s="185"/>
      <c r="I85" s="185"/>
      <c r="J85" s="185"/>
      <c r="K85" s="185"/>
      <c r="L85" s="185"/>
      <c r="M85" s="185"/>
      <c r="N85" s="185"/>
    </row>
    <row r="86" spans="2:14" x14ac:dyDescent="0.25">
      <c r="B86" s="185"/>
      <c r="C86" s="185"/>
      <c r="D86" s="185"/>
      <c r="E86" s="185"/>
      <c r="F86" s="185"/>
      <c r="G86" s="185"/>
      <c r="H86" s="185"/>
      <c r="I86" s="185"/>
      <c r="J86" s="185"/>
      <c r="K86" s="185"/>
      <c r="L86" s="185"/>
      <c r="M86" s="185"/>
      <c r="N86" s="185"/>
    </row>
    <row r="87" spans="2:14" x14ac:dyDescent="0.25">
      <c r="B87" s="185"/>
      <c r="C87" s="185"/>
      <c r="D87" s="185"/>
      <c r="E87" s="185"/>
      <c r="F87" s="185"/>
      <c r="G87" s="185"/>
      <c r="H87" s="185"/>
      <c r="I87" s="185"/>
      <c r="J87" s="185"/>
      <c r="K87" s="185"/>
      <c r="L87" s="185"/>
      <c r="M87" s="185"/>
      <c r="N87" s="185"/>
    </row>
    <row r="88" spans="2:14" x14ac:dyDescent="0.25">
      <c r="B88" s="185"/>
      <c r="C88" s="185"/>
      <c r="D88" s="185"/>
      <c r="E88" s="185"/>
      <c r="F88" s="185"/>
      <c r="G88" s="185"/>
      <c r="H88" s="185"/>
      <c r="I88" s="185"/>
      <c r="J88" s="185"/>
      <c r="K88" s="185"/>
      <c r="L88" s="185"/>
      <c r="M88" s="185"/>
      <c r="N88" s="185"/>
    </row>
    <row r="89" spans="2:14" x14ac:dyDescent="0.25">
      <c r="B89" s="185"/>
      <c r="C89" s="185"/>
      <c r="D89" s="185"/>
      <c r="E89" s="185"/>
      <c r="F89" s="185"/>
      <c r="G89" s="185"/>
      <c r="H89" s="185"/>
      <c r="I89" s="185"/>
      <c r="J89" s="185"/>
      <c r="K89" s="185"/>
      <c r="L89" s="185"/>
      <c r="M89" s="185"/>
      <c r="N89" s="185"/>
    </row>
    <row r="90" spans="2:14" x14ac:dyDescent="0.25">
      <c r="B90" s="185"/>
      <c r="C90" s="185"/>
      <c r="D90" s="185"/>
      <c r="E90" s="185"/>
      <c r="F90" s="185"/>
      <c r="G90" s="185"/>
      <c r="H90" s="185"/>
      <c r="I90" s="185"/>
      <c r="J90" s="185"/>
      <c r="K90" s="185"/>
      <c r="L90" s="185"/>
      <c r="M90" s="185"/>
      <c r="N90" s="185"/>
    </row>
    <row r="91" spans="2:14" x14ac:dyDescent="0.25">
      <c r="B91" s="185"/>
      <c r="C91" s="185"/>
      <c r="D91" s="185"/>
      <c r="E91" s="185"/>
      <c r="F91" s="185"/>
      <c r="G91" s="185"/>
      <c r="H91" s="185"/>
      <c r="I91" s="185"/>
      <c r="J91" s="185"/>
      <c r="K91" s="185"/>
      <c r="L91" s="185"/>
      <c r="M91" s="185"/>
      <c r="N91" s="185"/>
    </row>
    <row r="92" spans="2:14" x14ac:dyDescent="0.25">
      <c r="B92" s="185"/>
      <c r="C92" s="185"/>
      <c r="D92" s="185"/>
      <c r="E92" s="185"/>
      <c r="F92" s="185"/>
      <c r="G92" s="185"/>
      <c r="H92" s="185"/>
      <c r="I92" s="185"/>
      <c r="J92" s="185"/>
      <c r="K92" s="185"/>
      <c r="L92" s="185"/>
      <c r="M92" s="185"/>
      <c r="N92" s="185"/>
    </row>
    <row r="93" spans="2:14" x14ac:dyDescent="0.25">
      <c r="B93" s="185"/>
      <c r="C93" s="185"/>
      <c r="D93" s="185"/>
      <c r="E93" s="185"/>
      <c r="F93" s="185"/>
      <c r="G93" s="185"/>
      <c r="H93" s="185"/>
      <c r="I93" s="185"/>
      <c r="J93" s="185"/>
      <c r="K93" s="185"/>
      <c r="L93" s="185"/>
      <c r="M93" s="185"/>
      <c r="N93" s="185"/>
    </row>
    <row r="94" spans="2:14" x14ac:dyDescent="0.25">
      <c r="B94" s="185"/>
      <c r="C94" s="185"/>
      <c r="D94" s="185"/>
      <c r="E94" s="185"/>
      <c r="F94" s="185"/>
      <c r="G94" s="185"/>
      <c r="H94" s="185"/>
      <c r="I94" s="185"/>
      <c r="J94" s="185"/>
      <c r="K94" s="185"/>
      <c r="L94" s="185"/>
      <c r="M94" s="185"/>
      <c r="N94" s="185"/>
    </row>
    <row r="95" spans="2:14" x14ac:dyDescent="0.25">
      <c r="B95" s="185"/>
      <c r="C95" s="185"/>
      <c r="D95" s="185"/>
      <c r="E95" s="185"/>
      <c r="F95" s="185"/>
      <c r="G95" s="185"/>
      <c r="H95" s="185"/>
      <c r="I95" s="185"/>
      <c r="J95" s="185"/>
      <c r="K95" s="185"/>
      <c r="L95" s="185"/>
      <c r="M95" s="185"/>
      <c r="N95" s="185"/>
    </row>
    <row r="96" spans="2:14" x14ac:dyDescent="0.25">
      <c r="B96" s="185"/>
      <c r="C96" s="185"/>
      <c r="D96" s="185"/>
      <c r="E96" s="185"/>
      <c r="F96" s="185"/>
      <c r="G96" s="185"/>
      <c r="H96" s="185"/>
      <c r="I96" s="185"/>
      <c r="J96" s="185"/>
      <c r="K96" s="185"/>
      <c r="L96" s="185"/>
      <c r="M96" s="185"/>
      <c r="N96" s="185"/>
    </row>
    <row r="97" spans="2:14" x14ac:dyDescent="0.25">
      <c r="B97" s="185"/>
      <c r="C97" s="185"/>
      <c r="D97" s="185"/>
      <c r="E97" s="185"/>
      <c r="F97" s="185"/>
      <c r="G97" s="185"/>
      <c r="H97" s="185"/>
      <c r="I97" s="185"/>
      <c r="J97" s="185"/>
      <c r="K97" s="185"/>
      <c r="L97" s="185"/>
      <c r="M97" s="185"/>
      <c r="N97" s="185"/>
    </row>
    <row r="98" spans="2:14" x14ac:dyDescent="0.25">
      <c r="B98" s="185"/>
      <c r="C98" s="185"/>
      <c r="D98" s="185"/>
      <c r="E98" s="185"/>
      <c r="F98" s="185"/>
      <c r="G98" s="185"/>
      <c r="H98" s="185"/>
      <c r="I98" s="185"/>
      <c r="J98" s="185"/>
      <c r="K98" s="185"/>
      <c r="L98" s="185"/>
      <c r="M98" s="185"/>
      <c r="N98" s="185"/>
    </row>
    <row r="99" spans="2:14" x14ac:dyDescent="0.25">
      <c r="B99" s="185"/>
      <c r="C99" s="185"/>
      <c r="D99" s="185"/>
      <c r="E99" s="185"/>
      <c r="F99" s="185"/>
      <c r="G99" s="185"/>
      <c r="H99" s="185"/>
      <c r="I99" s="185"/>
      <c r="J99" s="185"/>
      <c r="K99" s="185"/>
      <c r="L99" s="185"/>
      <c r="M99" s="185"/>
      <c r="N99" s="185"/>
    </row>
    <row r="100" spans="2:14" x14ac:dyDescent="0.25">
      <c r="B100" s="185"/>
      <c r="C100" s="185"/>
      <c r="D100" s="185"/>
      <c r="E100" s="185"/>
      <c r="F100" s="185"/>
      <c r="G100" s="185"/>
      <c r="H100" s="185"/>
      <c r="I100" s="185"/>
      <c r="J100" s="185"/>
      <c r="K100" s="185"/>
      <c r="L100" s="185"/>
      <c r="M100" s="185"/>
      <c r="N100" s="185"/>
    </row>
    <row r="101" spans="2:14" x14ac:dyDescent="0.25">
      <c r="B101" s="185"/>
      <c r="C101" s="185"/>
      <c r="D101" s="185"/>
      <c r="E101" s="185"/>
      <c r="F101" s="185"/>
      <c r="G101" s="185"/>
      <c r="H101" s="185"/>
      <c r="I101" s="185"/>
      <c r="J101" s="185"/>
      <c r="K101" s="185"/>
      <c r="L101" s="185"/>
      <c r="M101" s="185"/>
      <c r="N101" s="185"/>
    </row>
    <row r="102" spans="2:14" x14ac:dyDescent="0.25">
      <c r="B102" s="185"/>
      <c r="C102" s="185"/>
      <c r="D102" s="185"/>
      <c r="E102" s="185"/>
      <c r="F102" s="185"/>
      <c r="G102" s="185"/>
      <c r="H102" s="185"/>
      <c r="I102" s="185"/>
      <c r="J102" s="185"/>
      <c r="K102" s="185"/>
      <c r="L102" s="185"/>
      <c r="M102" s="185"/>
      <c r="N102" s="185"/>
    </row>
    <row r="103" spans="2:14" x14ac:dyDescent="0.25">
      <c r="B103" s="185"/>
      <c r="C103" s="185"/>
      <c r="D103" s="185"/>
      <c r="E103" s="185"/>
      <c r="F103" s="185"/>
      <c r="G103" s="185"/>
      <c r="H103" s="185"/>
      <c r="I103" s="185"/>
      <c r="J103" s="185"/>
      <c r="K103" s="185"/>
      <c r="L103" s="185"/>
      <c r="M103" s="185"/>
      <c r="N103" s="185"/>
    </row>
    <row r="104" spans="2:14" x14ac:dyDescent="0.25">
      <c r="B104" s="185"/>
      <c r="C104" s="185"/>
      <c r="D104" s="185"/>
      <c r="E104" s="185"/>
      <c r="F104" s="185"/>
      <c r="G104" s="185"/>
      <c r="H104" s="185"/>
      <c r="I104" s="185"/>
      <c r="J104" s="185"/>
      <c r="K104" s="185"/>
      <c r="L104" s="185"/>
      <c r="M104" s="185"/>
      <c r="N104" s="185"/>
    </row>
    <row r="105" spans="2:14" x14ac:dyDescent="0.25">
      <c r="B105" s="185"/>
      <c r="C105" s="185"/>
      <c r="D105" s="185"/>
      <c r="E105" s="185"/>
      <c r="F105" s="185"/>
      <c r="G105" s="185"/>
      <c r="H105" s="185"/>
      <c r="I105" s="185"/>
      <c r="J105" s="185"/>
      <c r="K105" s="185"/>
      <c r="L105" s="185"/>
      <c r="M105" s="185"/>
      <c r="N105" s="185"/>
    </row>
    <row r="106" spans="2:14" x14ac:dyDescent="0.25">
      <c r="B106" s="185"/>
      <c r="C106" s="185"/>
      <c r="D106" s="185"/>
      <c r="E106" s="185"/>
      <c r="F106" s="185"/>
      <c r="G106" s="185"/>
      <c r="H106" s="185"/>
      <c r="I106" s="185"/>
      <c r="J106" s="185"/>
      <c r="K106" s="185"/>
      <c r="L106" s="185"/>
      <c r="M106" s="185"/>
      <c r="N106" s="185"/>
    </row>
    <row r="107" spans="2:14" x14ac:dyDescent="0.25">
      <c r="B107" s="185"/>
      <c r="C107" s="185"/>
      <c r="D107" s="185"/>
      <c r="E107" s="185"/>
      <c r="F107" s="185"/>
      <c r="G107" s="185"/>
      <c r="H107" s="185"/>
      <c r="I107" s="185"/>
      <c r="J107" s="185"/>
      <c r="K107" s="185"/>
      <c r="L107" s="185"/>
      <c r="M107" s="185"/>
      <c r="N107" s="185"/>
    </row>
    <row r="108" spans="2:14" x14ac:dyDescent="0.25">
      <c r="B108" s="185"/>
      <c r="C108" s="185"/>
      <c r="D108" s="185"/>
      <c r="E108" s="185"/>
      <c r="F108" s="185"/>
      <c r="G108" s="185"/>
      <c r="H108" s="185"/>
      <c r="I108" s="185"/>
      <c r="J108" s="185"/>
      <c r="K108" s="185"/>
      <c r="L108" s="185"/>
      <c r="M108" s="185"/>
      <c r="N108" s="185"/>
    </row>
    <row r="109" spans="2:14" x14ac:dyDescent="0.25">
      <c r="B109" s="185"/>
      <c r="C109" s="185"/>
      <c r="D109" s="185"/>
      <c r="E109" s="185"/>
      <c r="F109" s="185"/>
      <c r="G109" s="185"/>
      <c r="H109" s="185"/>
      <c r="I109" s="185"/>
      <c r="J109" s="185"/>
      <c r="K109" s="185"/>
      <c r="L109" s="185"/>
      <c r="M109" s="185"/>
      <c r="N109" s="185"/>
    </row>
    <row r="110" spans="2:14" x14ac:dyDescent="0.25">
      <c r="B110" s="185"/>
      <c r="C110" s="185"/>
      <c r="D110" s="185"/>
      <c r="E110" s="185"/>
      <c r="F110" s="185"/>
      <c r="G110" s="185"/>
      <c r="H110" s="185"/>
      <c r="I110" s="185"/>
      <c r="J110" s="185"/>
      <c r="K110" s="185"/>
      <c r="L110" s="185"/>
      <c r="M110" s="185"/>
      <c r="N110" s="185"/>
    </row>
    <row r="111" spans="2:14" x14ac:dyDescent="0.25">
      <c r="B111" s="185"/>
      <c r="C111" s="185"/>
      <c r="D111" s="185"/>
      <c r="E111" s="185"/>
      <c r="F111" s="185"/>
      <c r="G111" s="185"/>
      <c r="H111" s="185"/>
      <c r="I111" s="185"/>
      <c r="J111" s="185"/>
      <c r="K111" s="185"/>
      <c r="L111" s="185"/>
      <c r="M111" s="185"/>
      <c r="N111" s="185"/>
    </row>
    <row r="112" spans="2:14" x14ac:dyDescent="0.25">
      <c r="B112" s="185"/>
      <c r="C112" s="185"/>
      <c r="D112" s="185"/>
      <c r="E112" s="185"/>
      <c r="F112" s="185"/>
      <c r="G112" s="185"/>
      <c r="H112" s="185"/>
      <c r="I112" s="185"/>
      <c r="J112" s="185"/>
      <c r="K112" s="185"/>
      <c r="L112" s="185"/>
      <c r="M112" s="185"/>
      <c r="N112" s="185"/>
    </row>
    <row r="113" spans="2:14" x14ac:dyDescent="0.25">
      <c r="B113" s="185"/>
      <c r="C113" s="185"/>
      <c r="D113" s="185"/>
      <c r="E113" s="185"/>
      <c r="F113" s="185"/>
      <c r="G113" s="185"/>
      <c r="H113" s="185"/>
      <c r="I113" s="185"/>
      <c r="J113" s="185"/>
      <c r="K113" s="185"/>
      <c r="L113" s="185"/>
      <c r="M113" s="185"/>
      <c r="N113" s="185"/>
    </row>
    <row r="114" spans="2:14" x14ac:dyDescent="0.25">
      <c r="B114" s="185"/>
      <c r="C114" s="185"/>
      <c r="D114" s="185"/>
      <c r="E114" s="185"/>
      <c r="F114" s="185"/>
      <c r="G114" s="185"/>
      <c r="H114" s="185"/>
      <c r="I114" s="185"/>
      <c r="J114" s="185"/>
      <c r="K114" s="185"/>
      <c r="L114" s="185"/>
      <c r="M114" s="185"/>
      <c r="N114" s="185"/>
    </row>
    <row r="115" spans="2:14" x14ac:dyDescent="0.25">
      <c r="B115" s="185"/>
      <c r="C115" s="185"/>
      <c r="D115" s="185"/>
      <c r="E115" s="185"/>
      <c r="F115" s="185"/>
      <c r="G115" s="185"/>
      <c r="H115" s="185"/>
      <c r="I115" s="185"/>
      <c r="J115" s="185"/>
      <c r="K115" s="185"/>
      <c r="L115" s="185"/>
      <c r="M115" s="185"/>
      <c r="N115" s="185"/>
    </row>
    <row r="116" spans="2:14" x14ac:dyDescent="0.25">
      <c r="B116" s="185"/>
      <c r="C116" s="185"/>
      <c r="D116" s="185"/>
      <c r="E116" s="185"/>
      <c r="F116" s="185"/>
      <c r="G116" s="185"/>
      <c r="H116" s="185"/>
      <c r="I116" s="185"/>
      <c r="J116" s="185"/>
      <c r="K116" s="185"/>
      <c r="L116" s="185"/>
      <c r="M116" s="185"/>
      <c r="N116" s="185"/>
    </row>
    <row r="117" spans="2:14" x14ac:dyDescent="0.25">
      <c r="B117" s="185"/>
      <c r="C117" s="185"/>
      <c r="D117" s="185"/>
      <c r="E117" s="185"/>
      <c r="F117" s="185"/>
      <c r="G117" s="185"/>
      <c r="H117" s="185"/>
      <c r="I117" s="185"/>
      <c r="J117" s="185"/>
      <c r="K117" s="185"/>
      <c r="L117" s="185"/>
      <c r="M117" s="185"/>
      <c r="N117" s="185"/>
    </row>
    <row r="118" spans="2:14" x14ac:dyDescent="0.25">
      <c r="B118" s="185"/>
      <c r="C118" s="185"/>
      <c r="D118" s="185"/>
      <c r="E118" s="185"/>
      <c r="F118" s="185"/>
      <c r="G118" s="185"/>
      <c r="H118" s="185"/>
      <c r="I118" s="185"/>
      <c r="J118" s="185"/>
      <c r="K118" s="185"/>
      <c r="L118" s="185"/>
      <c r="M118" s="185"/>
      <c r="N118" s="185"/>
    </row>
    <row r="119" spans="2:14" x14ac:dyDescent="0.25">
      <c r="B119" s="185"/>
      <c r="C119" s="185"/>
      <c r="D119" s="185"/>
      <c r="E119" s="185"/>
      <c r="F119" s="185"/>
      <c r="G119" s="185"/>
      <c r="H119" s="185"/>
      <c r="I119" s="185"/>
      <c r="J119" s="185"/>
      <c r="K119" s="185"/>
      <c r="L119" s="185"/>
      <c r="M119" s="185"/>
      <c r="N119" s="185"/>
    </row>
    <row r="120" spans="2:14" x14ac:dyDescent="0.25">
      <c r="B120" s="185"/>
      <c r="C120" s="185"/>
      <c r="D120" s="185"/>
      <c r="E120" s="185"/>
      <c r="F120" s="185"/>
      <c r="G120" s="185"/>
      <c r="H120" s="185"/>
      <c r="I120" s="185"/>
      <c r="J120" s="185"/>
      <c r="K120" s="185"/>
      <c r="L120" s="185"/>
      <c r="M120" s="185"/>
      <c r="N120" s="185"/>
    </row>
    <row r="121" spans="2:14" x14ac:dyDescent="0.25">
      <c r="B121" s="185"/>
      <c r="C121" s="185"/>
      <c r="D121" s="185"/>
      <c r="E121" s="185"/>
      <c r="F121" s="185"/>
      <c r="G121" s="185"/>
      <c r="H121" s="185"/>
      <c r="I121" s="185"/>
      <c r="J121" s="185"/>
      <c r="K121" s="185"/>
      <c r="L121" s="185"/>
      <c r="M121" s="185"/>
      <c r="N121" s="185"/>
    </row>
    <row r="122" spans="2:14" x14ac:dyDescent="0.25">
      <c r="B122" s="185"/>
      <c r="C122" s="185"/>
      <c r="D122" s="185"/>
      <c r="E122" s="185"/>
      <c r="F122" s="185"/>
      <c r="G122" s="185"/>
      <c r="H122" s="185"/>
      <c r="I122" s="185"/>
      <c r="J122" s="185"/>
      <c r="K122" s="185"/>
      <c r="L122" s="185"/>
      <c r="M122" s="185"/>
      <c r="N122" s="185"/>
    </row>
    <row r="123" spans="2:14" x14ac:dyDescent="0.25">
      <c r="B123" s="185"/>
      <c r="C123" s="185"/>
      <c r="D123" s="185"/>
      <c r="E123" s="185"/>
      <c r="F123" s="185"/>
      <c r="G123" s="185"/>
      <c r="H123" s="185"/>
      <c r="I123" s="185"/>
      <c r="J123" s="185"/>
      <c r="K123" s="185"/>
      <c r="L123" s="185"/>
      <c r="M123" s="185"/>
      <c r="N123" s="185"/>
    </row>
    <row r="124" spans="2:14" x14ac:dyDescent="0.25">
      <c r="B124" s="185"/>
      <c r="C124" s="185"/>
      <c r="D124" s="185"/>
      <c r="E124" s="185"/>
      <c r="F124" s="185"/>
      <c r="G124" s="185"/>
      <c r="H124" s="185"/>
      <c r="I124" s="185"/>
      <c r="J124" s="185"/>
      <c r="K124" s="185"/>
      <c r="L124" s="185"/>
      <c r="M124" s="185"/>
      <c r="N124" s="185"/>
    </row>
    <row r="125" spans="2:14" x14ac:dyDescent="0.25">
      <c r="B125" s="185"/>
      <c r="C125" s="185"/>
      <c r="D125" s="185"/>
      <c r="E125" s="185"/>
      <c r="F125" s="185"/>
      <c r="G125" s="185"/>
      <c r="H125" s="185"/>
      <c r="I125" s="185"/>
      <c r="J125" s="185"/>
      <c r="K125" s="185"/>
      <c r="L125" s="185"/>
      <c r="M125" s="185"/>
      <c r="N125" s="185"/>
    </row>
    <row r="126" spans="2:14" x14ac:dyDescent="0.25">
      <c r="B126" s="185"/>
      <c r="C126" s="185"/>
      <c r="D126" s="185"/>
      <c r="E126" s="185"/>
      <c r="F126" s="185"/>
      <c r="G126" s="185"/>
      <c r="H126" s="185"/>
      <c r="I126" s="185"/>
      <c r="J126" s="185"/>
      <c r="K126" s="185"/>
      <c r="L126" s="185"/>
      <c r="M126" s="185"/>
      <c r="N126" s="185"/>
    </row>
    <row r="127" spans="2:14" x14ac:dyDescent="0.25">
      <c r="B127" s="185"/>
      <c r="C127" s="185"/>
      <c r="D127" s="185"/>
      <c r="E127" s="185"/>
      <c r="F127" s="185"/>
      <c r="G127" s="185"/>
      <c r="H127" s="185"/>
      <c r="I127" s="185"/>
      <c r="J127" s="185"/>
      <c r="K127" s="185"/>
      <c r="L127" s="185"/>
      <c r="M127" s="185"/>
      <c r="N127" s="185"/>
    </row>
    <row r="128" spans="2:14" x14ac:dyDescent="0.25">
      <c r="B128" s="185"/>
      <c r="C128" s="185"/>
      <c r="D128" s="185"/>
      <c r="E128" s="185"/>
      <c r="F128" s="185"/>
      <c r="G128" s="185"/>
      <c r="H128" s="185"/>
      <c r="I128" s="185"/>
      <c r="J128" s="185"/>
      <c r="K128" s="185"/>
      <c r="L128" s="185"/>
      <c r="M128" s="185"/>
      <c r="N128" s="185"/>
    </row>
    <row r="129" spans="2:14" x14ac:dyDescent="0.25">
      <c r="B129" s="185"/>
      <c r="C129" s="185"/>
      <c r="D129" s="185"/>
      <c r="E129" s="185"/>
      <c r="F129" s="185"/>
      <c r="G129" s="185"/>
      <c r="H129" s="185"/>
      <c r="I129" s="185"/>
      <c r="J129" s="185"/>
      <c r="K129" s="185"/>
      <c r="L129" s="185"/>
      <c r="M129" s="185"/>
      <c r="N129" s="185"/>
    </row>
    <row r="130" spans="2:14" x14ac:dyDescent="0.25">
      <c r="B130" s="185"/>
      <c r="C130" s="185"/>
      <c r="D130" s="185"/>
      <c r="E130" s="185"/>
      <c r="F130" s="185"/>
      <c r="G130" s="185"/>
      <c r="H130" s="185"/>
      <c r="I130" s="185"/>
      <c r="J130" s="185"/>
      <c r="K130" s="185"/>
      <c r="L130" s="185"/>
      <c r="M130" s="185"/>
      <c r="N130" s="185"/>
    </row>
    <row r="131" spans="2:14" x14ac:dyDescent="0.25">
      <c r="B131" s="185"/>
      <c r="C131" s="185"/>
      <c r="D131" s="185"/>
      <c r="E131" s="185"/>
      <c r="F131" s="185"/>
      <c r="G131" s="185"/>
      <c r="H131" s="185"/>
      <c r="I131" s="185"/>
      <c r="J131" s="185"/>
      <c r="K131" s="185"/>
      <c r="L131" s="185"/>
      <c r="M131" s="185"/>
      <c r="N131" s="185"/>
    </row>
    <row r="132" spans="2:14" x14ac:dyDescent="0.25">
      <c r="B132" s="185"/>
      <c r="C132" s="185"/>
      <c r="D132" s="185"/>
      <c r="E132" s="185"/>
      <c r="F132" s="185"/>
      <c r="G132" s="185"/>
      <c r="H132" s="185"/>
      <c r="I132" s="185"/>
      <c r="J132" s="185"/>
      <c r="K132" s="185"/>
      <c r="L132" s="185"/>
      <c r="M132" s="185"/>
      <c r="N132" s="185"/>
    </row>
    <row r="133" spans="2:14" x14ac:dyDescent="0.25">
      <c r="B133" s="185"/>
      <c r="C133" s="185"/>
      <c r="D133" s="185"/>
      <c r="E133" s="185"/>
      <c r="F133" s="185"/>
      <c r="G133" s="185"/>
      <c r="H133" s="185"/>
      <c r="I133" s="185"/>
      <c r="J133" s="185"/>
      <c r="K133" s="185"/>
      <c r="L133" s="185"/>
      <c r="M133" s="185"/>
      <c r="N133" s="185"/>
    </row>
    <row r="134" spans="2:14" x14ac:dyDescent="0.25">
      <c r="B134" s="185"/>
      <c r="C134" s="185"/>
      <c r="D134" s="185"/>
      <c r="E134" s="185"/>
      <c r="F134" s="185"/>
      <c r="G134" s="185"/>
      <c r="H134" s="185"/>
      <c r="I134" s="185"/>
      <c r="J134" s="185"/>
      <c r="K134" s="185"/>
      <c r="L134" s="185"/>
      <c r="M134" s="185"/>
      <c r="N134" s="185"/>
    </row>
    <row r="135" spans="2:14" x14ac:dyDescent="0.25">
      <c r="B135" s="185"/>
      <c r="C135" s="185"/>
      <c r="D135" s="185"/>
      <c r="E135" s="185"/>
      <c r="F135" s="185"/>
      <c r="G135" s="185"/>
      <c r="H135" s="185"/>
      <c r="I135" s="185"/>
      <c r="J135" s="185"/>
      <c r="K135" s="185"/>
      <c r="L135" s="185"/>
      <c r="M135" s="185"/>
      <c r="N135" s="185"/>
    </row>
    <row r="136" spans="2:14" x14ac:dyDescent="0.25">
      <c r="B136" s="185"/>
      <c r="C136" s="185"/>
      <c r="D136" s="185"/>
      <c r="E136" s="185"/>
      <c r="F136" s="185"/>
      <c r="G136" s="185"/>
      <c r="H136" s="185"/>
      <c r="I136" s="185"/>
      <c r="J136" s="185"/>
      <c r="K136" s="185"/>
      <c r="L136" s="185"/>
      <c r="M136" s="185"/>
      <c r="N136" s="185"/>
    </row>
    <row r="137" spans="2:14" x14ac:dyDescent="0.25">
      <c r="B137" s="185"/>
      <c r="C137" s="185"/>
      <c r="D137" s="185"/>
      <c r="E137" s="185"/>
      <c r="F137" s="185"/>
      <c r="G137" s="185"/>
      <c r="H137" s="185"/>
      <c r="I137" s="185"/>
      <c r="J137" s="185"/>
      <c r="K137" s="185"/>
      <c r="L137" s="185"/>
      <c r="M137" s="185"/>
      <c r="N137" s="185"/>
    </row>
    <row r="138" spans="2:14" x14ac:dyDescent="0.25">
      <c r="B138" s="185"/>
      <c r="C138" s="185"/>
      <c r="D138" s="185"/>
      <c r="E138" s="185"/>
      <c r="F138" s="185"/>
      <c r="G138" s="185"/>
      <c r="H138" s="185"/>
      <c r="I138" s="185"/>
      <c r="J138" s="185"/>
      <c r="K138" s="185"/>
      <c r="L138" s="185"/>
      <c r="M138" s="185"/>
      <c r="N138" s="185"/>
    </row>
    <row r="139" spans="2:14" x14ac:dyDescent="0.25">
      <c r="B139" s="185"/>
      <c r="C139" s="185"/>
      <c r="D139" s="185"/>
      <c r="E139" s="185"/>
      <c r="F139" s="185"/>
      <c r="G139" s="185"/>
      <c r="H139" s="185"/>
      <c r="I139" s="185"/>
      <c r="J139" s="185"/>
      <c r="K139" s="185"/>
      <c r="L139" s="185"/>
      <c r="M139" s="185"/>
      <c r="N139" s="185"/>
    </row>
    <row r="140" spans="2:14" x14ac:dyDescent="0.25">
      <c r="B140" s="185"/>
      <c r="C140" s="185"/>
      <c r="D140" s="185"/>
      <c r="E140" s="185"/>
      <c r="F140" s="185"/>
      <c r="G140" s="185"/>
      <c r="H140" s="185"/>
      <c r="I140" s="185"/>
      <c r="J140" s="185"/>
      <c r="K140" s="185"/>
      <c r="L140" s="185"/>
      <c r="M140" s="185"/>
      <c r="N140" s="185"/>
    </row>
    <row r="141" spans="2:14" x14ac:dyDescent="0.25">
      <c r="B141" s="185"/>
      <c r="C141" s="185"/>
      <c r="D141" s="185"/>
      <c r="E141" s="185"/>
      <c r="F141" s="185"/>
      <c r="G141" s="185"/>
      <c r="H141" s="185"/>
      <c r="I141" s="185"/>
      <c r="J141" s="185"/>
      <c r="K141" s="185"/>
      <c r="L141" s="185"/>
      <c r="M141" s="185"/>
      <c r="N141" s="185"/>
    </row>
    <row r="142" spans="2:14" x14ac:dyDescent="0.25">
      <c r="B142" s="185"/>
      <c r="C142" s="185"/>
      <c r="D142" s="185"/>
      <c r="E142" s="185"/>
      <c r="F142" s="185"/>
      <c r="G142" s="185"/>
      <c r="H142" s="185"/>
      <c r="I142" s="185"/>
      <c r="J142" s="185"/>
      <c r="K142" s="185"/>
      <c r="L142" s="185"/>
      <c r="M142" s="185"/>
      <c r="N142" s="185"/>
    </row>
    <row r="143" spans="2:14" x14ac:dyDescent="0.25">
      <c r="B143" s="185"/>
      <c r="C143" s="185"/>
      <c r="D143" s="185"/>
      <c r="E143" s="185"/>
      <c r="F143" s="185"/>
      <c r="G143" s="185"/>
      <c r="H143" s="185"/>
      <c r="I143" s="185"/>
      <c r="J143" s="185"/>
      <c r="K143" s="185"/>
      <c r="L143" s="185"/>
      <c r="M143" s="185"/>
      <c r="N143" s="185"/>
    </row>
    <row r="144" spans="2:14" x14ac:dyDescent="0.25">
      <c r="B144" s="185"/>
      <c r="C144" s="185"/>
      <c r="D144" s="185"/>
      <c r="E144" s="185"/>
      <c r="F144" s="185"/>
      <c r="G144" s="185"/>
      <c r="H144" s="185"/>
      <c r="I144" s="185"/>
      <c r="J144" s="185"/>
      <c r="K144" s="185"/>
      <c r="L144" s="185"/>
      <c r="M144" s="185"/>
      <c r="N144" s="185"/>
    </row>
    <row r="145" spans="2:14" x14ac:dyDescent="0.25">
      <c r="B145" s="185"/>
      <c r="C145" s="185"/>
      <c r="D145" s="185"/>
      <c r="E145" s="185"/>
      <c r="F145" s="185"/>
      <c r="G145" s="185"/>
      <c r="H145" s="185"/>
      <c r="I145" s="185"/>
      <c r="J145" s="185"/>
      <c r="K145" s="185"/>
      <c r="L145" s="185"/>
      <c r="M145" s="185"/>
      <c r="N145" s="185"/>
    </row>
    <row r="146" spans="2:14" x14ac:dyDescent="0.25">
      <c r="B146" s="185"/>
      <c r="C146" s="185"/>
      <c r="D146" s="185"/>
      <c r="E146" s="185"/>
      <c r="F146" s="185"/>
      <c r="G146" s="185"/>
      <c r="H146" s="185"/>
      <c r="I146" s="185"/>
      <c r="J146" s="185"/>
      <c r="K146" s="185"/>
      <c r="L146" s="185"/>
      <c r="M146" s="185"/>
      <c r="N146" s="185"/>
    </row>
  </sheetData>
  <mergeCells count="7">
    <mergeCell ref="B5:L6"/>
    <mergeCell ref="B16:N146"/>
    <mergeCell ref="B10:N10"/>
    <mergeCell ref="B12:N12"/>
    <mergeCell ref="B15:N15"/>
    <mergeCell ref="B11:N11"/>
    <mergeCell ref="B13:N13"/>
  </mergeCells>
  <hyperlinks>
    <hyperlink ref="B7" r:id="rId1" xr:uid="{00000000-0004-0000-0000-000000000000}"/>
    <hyperlink ref="B8" r:id="rId2" display="Questions: Aaron Tam, Austin Scharff, Glenn Blackmon, Energy Office, ceta@commerce.wa.gov." xr:uid="{00000000-0004-0000-0000-000001000000}"/>
  </hyperlinks>
  <pageMargins left="0.25" right="0.25" top="0.75" bottom="0.75" header="0.3" footer="0.3"/>
  <pageSetup scale="83" fitToHeight="2" orientation="portrait" r:id="rId3"/>
  <headerFooter>
    <oddHeader>&amp;C&amp;"-,Bold"&amp;12&amp;F</oddHeader>
    <oddFooter>&amp;L&amp;"-,Bold Italic"&amp;12FINAL&amp;C&amp;"-,Italic"&amp;12Worksheet: &amp;"-,Bold Italic"&amp;A&amp;R&amp;P of &amp;N</oddFooter>
  </headerFooter>
  <rowBreaks count="1" manualBreakCount="1">
    <brk id="46" max="14"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B1:X177"/>
  <sheetViews>
    <sheetView showGridLines="0" topLeftCell="A2" zoomScaleNormal="100" zoomScaleSheetLayoutView="100" workbookViewId="0">
      <selection activeCell="A2" sqref="A2"/>
    </sheetView>
  </sheetViews>
  <sheetFormatPr defaultRowHeight="15" x14ac:dyDescent="0.25"/>
  <cols>
    <col min="1" max="1" width="2.85546875" customWidth="1"/>
    <col min="2" max="2" width="33.7109375" customWidth="1"/>
    <col min="3" max="4" width="17.5703125" customWidth="1"/>
    <col min="5" max="5" width="12" customWidth="1"/>
    <col min="6" max="6" width="12.28515625" customWidth="1"/>
    <col min="7" max="7" width="14.7109375" customWidth="1"/>
    <col min="8" max="8" width="9.5703125" bestFit="1" customWidth="1"/>
    <col min="9" max="11" width="6.140625" style="4" bestFit="1" customWidth="1"/>
    <col min="12" max="12" width="8.7109375" style="4" customWidth="1"/>
    <col min="13" max="17" width="6.140625" bestFit="1" customWidth="1"/>
    <col min="24" max="24" width="4.5703125" customWidth="1"/>
    <col min="37" max="37" width="9.140625" customWidth="1"/>
  </cols>
  <sheetData>
    <row r="1" spans="2:16" s="25" customFormat="1" ht="3.75" hidden="1" customHeight="1" x14ac:dyDescent="0.25"/>
    <row r="2" spans="2:16" s="25" customFormat="1" ht="36" x14ac:dyDescent="0.55000000000000004">
      <c r="B2" s="24" t="s">
        <v>74</v>
      </c>
    </row>
    <row r="3" spans="2:16" s="25" customFormat="1" ht="3.75" hidden="1" customHeight="1" x14ac:dyDescent="0.25"/>
    <row r="5" spans="2:16" ht="18" x14ac:dyDescent="0.3">
      <c r="B5" s="210" t="s">
        <v>203</v>
      </c>
      <c r="C5" s="210"/>
      <c r="D5" s="15"/>
      <c r="E5" s="15"/>
      <c r="F5" s="15"/>
      <c r="G5" s="15"/>
      <c r="H5" s="15"/>
    </row>
    <row r="6" spans="2:16" ht="18" x14ac:dyDescent="0.3">
      <c r="B6" s="9" t="s">
        <v>36</v>
      </c>
      <c r="C6" s="15"/>
      <c r="D6" s="15"/>
      <c r="E6" s="15"/>
      <c r="F6" s="15"/>
      <c r="G6" s="15"/>
      <c r="H6" s="15"/>
    </row>
    <row r="7" spans="2:16" x14ac:dyDescent="0.25">
      <c r="B7" s="209" t="s">
        <v>205</v>
      </c>
      <c r="C7" s="209"/>
      <c r="D7" s="209"/>
      <c r="E7" s="209"/>
      <c r="F7" s="209"/>
      <c r="G7" s="209"/>
      <c r="H7" s="209"/>
      <c r="I7" s="209"/>
      <c r="J7" s="209"/>
      <c r="K7" s="209"/>
      <c r="L7" s="209"/>
      <c r="M7" s="209"/>
      <c r="N7" s="209"/>
      <c r="O7" s="209"/>
      <c r="P7" s="209"/>
    </row>
    <row r="8" spans="2:16" x14ac:dyDescent="0.25">
      <c r="B8" s="62"/>
      <c r="C8" s="62"/>
      <c r="D8" s="62"/>
      <c r="E8" s="62"/>
      <c r="F8" s="62"/>
      <c r="G8" s="62"/>
      <c r="H8" s="62"/>
      <c r="I8" s="62"/>
      <c r="J8" s="62"/>
      <c r="K8" s="62"/>
      <c r="L8" s="62"/>
      <c r="M8" s="62"/>
      <c r="N8" s="62"/>
      <c r="O8" s="62"/>
      <c r="P8" s="62"/>
    </row>
    <row r="9" spans="2:16" x14ac:dyDescent="0.25">
      <c r="B9" s="184" t="s">
        <v>204</v>
      </c>
      <c r="C9" s="184"/>
      <c r="D9" s="184"/>
      <c r="E9" s="184"/>
      <c r="F9" s="184"/>
      <c r="G9" s="184"/>
      <c r="H9" s="184"/>
      <c r="I9" s="184"/>
      <c r="J9" s="184"/>
      <c r="K9" s="184"/>
      <c r="L9" s="184"/>
      <c r="M9" s="184"/>
      <c r="N9" s="184"/>
      <c r="O9" s="184"/>
      <c r="P9" s="184"/>
    </row>
    <row r="10" spans="2:16" ht="21" x14ac:dyDescent="0.35">
      <c r="B10" s="216" t="s">
        <v>80</v>
      </c>
      <c r="C10" s="216"/>
      <c r="D10" s="15"/>
      <c r="E10" s="15"/>
      <c r="F10" s="15"/>
      <c r="G10" s="15"/>
      <c r="H10" s="15"/>
    </row>
    <row r="11" spans="2:16" ht="18" x14ac:dyDescent="0.3">
      <c r="B11" s="47" t="s">
        <v>78</v>
      </c>
      <c r="C11" s="55">
        <f>Q44</f>
        <v>0</v>
      </c>
      <c r="D11" s="15"/>
      <c r="E11" s="15"/>
      <c r="F11" s="15"/>
      <c r="G11" s="15"/>
      <c r="H11" s="15"/>
    </row>
    <row r="12" spans="2:16" ht="18" x14ac:dyDescent="0.3">
      <c r="B12" s="47" t="s">
        <v>79</v>
      </c>
      <c r="C12" s="55">
        <f>C11/4</f>
        <v>0</v>
      </c>
      <c r="D12" s="15"/>
      <c r="E12" s="15"/>
      <c r="F12" s="15"/>
      <c r="G12" s="15"/>
      <c r="H12" s="15"/>
    </row>
    <row r="13" spans="2:16" ht="18" x14ac:dyDescent="0.3">
      <c r="B13" s="47" t="s">
        <v>48</v>
      </c>
      <c r="C13" s="55">
        <f>H18</f>
        <v>0</v>
      </c>
      <c r="D13" s="15"/>
      <c r="E13" s="15"/>
      <c r="F13" s="15"/>
      <c r="G13" s="15"/>
      <c r="H13" s="15"/>
    </row>
    <row r="14" spans="2:16" ht="18" x14ac:dyDescent="0.3">
      <c r="B14" s="47" t="s">
        <v>44</v>
      </c>
      <c r="C14" s="36" t="str">
        <f>IF(C12&gt;=C13, "Yes", "No")</f>
        <v>Yes</v>
      </c>
      <c r="D14" s="15"/>
      <c r="E14" s="15"/>
      <c r="F14" s="15"/>
      <c r="G14" s="15"/>
      <c r="H14" s="15"/>
    </row>
    <row r="15" spans="2:16" ht="18" x14ac:dyDescent="0.3">
      <c r="C15" s="10"/>
      <c r="D15" s="10"/>
      <c r="E15" s="10"/>
      <c r="F15" s="10"/>
      <c r="G15" s="10"/>
      <c r="H15" s="10"/>
    </row>
    <row r="16" spans="2:16" ht="90" x14ac:dyDescent="0.25">
      <c r="B16" s="75" t="s">
        <v>37</v>
      </c>
      <c r="C16" s="76" t="s">
        <v>38</v>
      </c>
      <c r="D16" s="76" t="s">
        <v>39</v>
      </c>
      <c r="E16" s="76" t="s">
        <v>40</v>
      </c>
      <c r="F16" s="76" t="s">
        <v>41</v>
      </c>
      <c r="G16" s="76" t="s">
        <v>42</v>
      </c>
      <c r="H16" s="76" t="s">
        <v>48</v>
      </c>
      <c r="I16" s="11"/>
      <c r="J16" s="12"/>
    </row>
    <row r="17" spans="2:24" x14ac:dyDescent="0.25">
      <c r="B17" s="61">
        <v>0</v>
      </c>
      <c r="C17" s="37"/>
      <c r="D17" s="38"/>
      <c r="E17" s="38"/>
      <c r="F17" s="38"/>
      <c r="G17" s="38"/>
      <c r="H17" s="38"/>
    </row>
    <row r="18" spans="2:24" x14ac:dyDescent="0.25">
      <c r="B18" s="61">
        <v>1</v>
      </c>
      <c r="C18" s="30"/>
      <c r="D18" s="31">
        <f>(C17*0.02)</f>
        <v>0</v>
      </c>
      <c r="E18" s="32">
        <v>4</v>
      </c>
      <c r="F18" s="33">
        <f>(D18*E18)</f>
        <v>0</v>
      </c>
      <c r="G18" s="212">
        <f>SUM(F18:F21)</f>
        <v>0</v>
      </c>
      <c r="H18" s="212">
        <f>SUM(F18:F21)/4</f>
        <v>0</v>
      </c>
      <c r="J18" s="16"/>
    </row>
    <row r="19" spans="2:24" x14ac:dyDescent="0.25">
      <c r="B19" s="61">
        <f>B18+1</f>
        <v>2</v>
      </c>
      <c r="C19" s="30"/>
      <c r="D19" s="31">
        <f>(C18*0.02)</f>
        <v>0</v>
      </c>
      <c r="E19" s="32">
        <v>3</v>
      </c>
      <c r="F19" s="33">
        <f>(D19*E19)</f>
        <v>0</v>
      </c>
      <c r="G19" s="212"/>
      <c r="H19" s="212"/>
      <c r="J19" s="16"/>
    </row>
    <row r="20" spans="2:24" x14ac:dyDescent="0.25">
      <c r="B20" s="61">
        <f>B19+1</f>
        <v>3</v>
      </c>
      <c r="C20" s="30"/>
      <c r="D20" s="31">
        <f>(C19*0.02)</f>
        <v>0</v>
      </c>
      <c r="E20" s="32">
        <v>2</v>
      </c>
      <c r="F20" s="33">
        <f>(D20*E20)</f>
        <v>0</v>
      </c>
      <c r="G20" s="212"/>
      <c r="H20" s="212"/>
      <c r="J20" s="16"/>
    </row>
    <row r="21" spans="2:24" x14ac:dyDescent="0.25">
      <c r="B21" s="61">
        <f>B20+1</f>
        <v>4</v>
      </c>
      <c r="C21" s="30"/>
      <c r="D21" s="31">
        <f>(C20*0.02)</f>
        <v>0</v>
      </c>
      <c r="E21" s="32">
        <v>1</v>
      </c>
      <c r="F21" s="33">
        <f>(D21*E21)</f>
        <v>0</v>
      </c>
      <c r="G21" s="212"/>
      <c r="H21" s="212"/>
      <c r="J21" s="16"/>
    </row>
    <row r="22" spans="2:24" x14ac:dyDescent="0.25">
      <c r="B22" s="213" t="s">
        <v>43</v>
      </c>
      <c r="C22" s="214"/>
      <c r="D22" s="214"/>
      <c r="E22" s="214"/>
      <c r="F22" s="214"/>
      <c r="G22" s="215"/>
      <c r="H22" s="34" t="e">
        <f>H18/((C18+C19+C20+C21)/4)</f>
        <v>#DIV/0!</v>
      </c>
    </row>
    <row r="23" spans="2:24" ht="15.6" customHeight="1" x14ac:dyDescent="0.25">
      <c r="H23" s="13"/>
    </row>
    <row r="24" spans="2:24" ht="72.75" customHeight="1" x14ac:dyDescent="0.3">
      <c r="B24" s="184" t="s">
        <v>202</v>
      </c>
      <c r="C24" s="184"/>
      <c r="D24" s="184"/>
      <c r="E24" s="184"/>
      <c r="F24" s="184"/>
      <c r="G24" s="184"/>
      <c r="H24" s="184"/>
      <c r="I24" s="184"/>
      <c r="J24" s="184"/>
      <c r="K24" s="184"/>
      <c r="L24" s="184"/>
      <c r="M24" s="184"/>
      <c r="N24" s="184"/>
      <c r="O24" s="184"/>
      <c r="P24" s="184"/>
      <c r="Q24" s="15"/>
      <c r="R24" s="15"/>
      <c r="S24" s="15"/>
      <c r="T24" s="15"/>
      <c r="U24" s="15"/>
      <c r="V24" s="15"/>
      <c r="W24" s="14"/>
      <c r="X24" s="8"/>
    </row>
    <row r="25" spans="2:24" x14ac:dyDescent="0.25">
      <c r="B25" s="211" t="s">
        <v>77</v>
      </c>
      <c r="C25" s="211"/>
      <c r="D25" s="211"/>
      <c r="E25" s="211"/>
      <c r="F25" s="211"/>
      <c r="H25" s="211" t="s">
        <v>76</v>
      </c>
      <c r="I25" s="211"/>
      <c r="J25" s="211"/>
      <c r="K25" s="211"/>
      <c r="M25" s="211" t="s">
        <v>74</v>
      </c>
      <c r="N25" s="211"/>
      <c r="O25" s="211"/>
      <c r="P25" s="211"/>
      <c r="Q25" s="211"/>
    </row>
    <row r="26" spans="2:24" x14ac:dyDescent="0.25">
      <c r="B26" s="47" t="s">
        <v>75</v>
      </c>
      <c r="C26" s="48">
        <f>Compliance_Year</f>
        <v>2026</v>
      </c>
      <c r="D26" s="48">
        <f>Compliance_Year+1</f>
        <v>2027</v>
      </c>
      <c r="E26" s="48">
        <f>D26+1</f>
        <v>2028</v>
      </c>
      <c r="F26" s="48">
        <f>E26+1</f>
        <v>2029</v>
      </c>
      <c r="G26" s="41"/>
      <c r="H26" s="48">
        <f>C26</f>
        <v>2026</v>
      </c>
      <c r="I26" s="48">
        <f>D26</f>
        <v>2027</v>
      </c>
      <c r="J26" s="48">
        <f>E26</f>
        <v>2028</v>
      </c>
      <c r="K26" s="48">
        <f>F26</f>
        <v>2029</v>
      </c>
      <c r="L26" s="41"/>
      <c r="M26" s="48">
        <f>C26</f>
        <v>2026</v>
      </c>
      <c r="N26" s="48">
        <f>D26</f>
        <v>2027</v>
      </c>
      <c r="O26" s="48">
        <f>E26</f>
        <v>2028</v>
      </c>
      <c r="P26" s="48">
        <f>F26</f>
        <v>2029</v>
      </c>
      <c r="Q26" s="47" t="s">
        <v>32</v>
      </c>
    </row>
    <row r="27" spans="2:24" s="170" customFormat="1" ht="9.75" customHeight="1" x14ac:dyDescent="0.2">
      <c r="B27" s="168"/>
      <c r="C27" s="169"/>
      <c r="D27" s="169"/>
      <c r="E27" s="169"/>
      <c r="F27" s="169"/>
      <c r="H27" s="169">
        <v>0</v>
      </c>
      <c r="I27" s="169">
        <v>0</v>
      </c>
      <c r="J27" s="169">
        <v>0</v>
      </c>
      <c r="K27" s="169">
        <v>0</v>
      </c>
      <c r="M27" s="171">
        <f>C27-H27</f>
        <v>0</v>
      </c>
      <c r="N27" s="171">
        <f>D27-I27</f>
        <v>0</v>
      </c>
      <c r="O27" s="171">
        <f t="shared" ref="N27:P42" si="0">E27-J27</f>
        <v>0</v>
      </c>
      <c r="P27" s="171">
        <f t="shared" si="0"/>
        <v>0</v>
      </c>
      <c r="Q27" s="172">
        <f>SUM(M27:P27)</f>
        <v>0</v>
      </c>
    </row>
    <row r="28" spans="2:24" s="170" customFormat="1" ht="9.75" customHeight="1" x14ac:dyDescent="0.2">
      <c r="B28" s="169"/>
      <c r="C28" s="169"/>
      <c r="D28" s="169"/>
      <c r="E28" s="169"/>
      <c r="F28" s="169"/>
      <c r="H28" s="169"/>
      <c r="I28" s="169"/>
      <c r="J28" s="169"/>
      <c r="K28" s="169"/>
      <c r="M28" s="173">
        <f t="shared" ref="M28:M43" si="1">C28-H28</f>
        <v>0</v>
      </c>
      <c r="N28" s="173">
        <f t="shared" si="0"/>
        <v>0</v>
      </c>
      <c r="O28" s="173">
        <f t="shared" si="0"/>
        <v>0</v>
      </c>
      <c r="P28" s="173">
        <f t="shared" si="0"/>
        <v>0</v>
      </c>
      <c r="Q28" s="174">
        <f t="shared" ref="Q28:Q43" si="2">SUM(M28:P28)</f>
        <v>0</v>
      </c>
    </row>
    <row r="29" spans="2:24" s="170" customFormat="1" ht="9.75" customHeight="1" x14ac:dyDescent="0.2">
      <c r="B29" s="169"/>
      <c r="C29" s="169"/>
      <c r="D29" s="169"/>
      <c r="E29" s="169"/>
      <c r="F29" s="169"/>
      <c r="H29" s="169"/>
      <c r="I29" s="169"/>
      <c r="J29" s="169"/>
      <c r="K29" s="169"/>
      <c r="M29" s="173">
        <f t="shared" si="1"/>
        <v>0</v>
      </c>
      <c r="N29" s="173">
        <f t="shared" si="0"/>
        <v>0</v>
      </c>
      <c r="O29" s="173">
        <f t="shared" si="0"/>
        <v>0</v>
      </c>
      <c r="P29" s="173">
        <f t="shared" si="0"/>
        <v>0</v>
      </c>
      <c r="Q29" s="174">
        <f t="shared" si="2"/>
        <v>0</v>
      </c>
    </row>
    <row r="30" spans="2:24" s="170" customFormat="1" ht="9.75" customHeight="1" x14ac:dyDescent="0.2">
      <c r="B30" s="169"/>
      <c r="C30" s="169"/>
      <c r="D30" s="169"/>
      <c r="E30" s="169"/>
      <c r="F30" s="169"/>
      <c r="H30" s="169"/>
      <c r="I30" s="169"/>
      <c r="J30" s="169"/>
      <c r="K30" s="169"/>
      <c r="M30" s="173">
        <f t="shared" si="1"/>
        <v>0</v>
      </c>
      <c r="N30" s="173">
        <f t="shared" si="0"/>
        <v>0</v>
      </c>
      <c r="O30" s="173">
        <f t="shared" si="0"/>
        <v>0</v>
      </c>
      <c r="P30" s="173">
        <f t="shared" si="0"/>
        <v>0</v>
      </c>
      <c r="Q30" s="174">
        <f t="shared" si="2"/>
        <v>0</v>
      </c>
    </row>
    <row r="31" spans="2:24" s="170" customFormat="1" ht="9.75" customHeight="1" x14ac:dyDescent="0.2">
      <c r="B31" s="169"/>
      <c r="C31" s="169"/>
      <c r="D31" s="169"/>
      <c r="E31" s="169"/>
      <c r="F31" s="169"/>
      <c r="H31" s="169"/>
      <c r="I31" s="169"/>
      <c r="J31" s="169"/>
      <c r="K31" s="169"/>
      <c r="M31" s="173">
        <f t="shared" si="1"/>
        <v>0</v>
      </c>
      <c r="N31" s="173">
        <f t="shared" si="0"/>
        <v>0</v>
      </c>
      <c r="O31" s="173">
        <f t="shared" si="0"/>
        <v>0</v>
      </c>
      <c r="P31" s="173">
        <f t="shared" si="0"/>
        <v>0</v>
      </c>
      <c r="Q31" s="174">
        <f t="shared" si="2"/>
        <v>0</v>
      </c>
    </row>
    <row r="32" spans="2:24" s="170" customFormat="1" ht="9.75" customHeight="1" x14ac:dyDescent="0.2">
      <c r="B32" s="169"/>
      <c r="C32" s="169"/>
      <c r="D32" s="169"/>
      <c r="E32" s="169"/>
      <c r="F32" s="169"/>
      <c r="H32" s="169"/>
      <c r="I32" s="169"/>
      <c r="J32" s="169"/>
      <c r="K32" s="169"/>
      <c r="M32" s="173">
        <f t="shared" si="1"/>
        <v>0</v>
      </c>
      <c r="N32" s="173">
        <f t="shared" si="0"/>
        <v>0</v>
      </c>
      <c r="O32" s="173">
        <f t="shared" si="0"/>
        <v>0</v>
      </c>
      <c r="P32" s="173">
        <f t="shared" si="0"/>
        <v>0</v>
      </c>
      <c r="Q32" s="174">
        <f t="shared" si="2"/>
        <v>0</v>
      </c>
    </row>
    <row r="33" spans="2:17" s="170" customFormat="1" ht="9.75" customHeight="1" x14ac:dyDescent="0.2">
      <c r="B33" s="169"/>
      <c r="C33" s="169"/>
      <c r="D33" s="169"/>
      <c r="E33" s="169"/>
      <c r="F33" s="169"/>
      <c r="H33" s="169"/>
      <c r="I33" s="169"/>
      <c r="J33" s="169"/>
      <c r="K33" s="169"/>
      <c r="M33" s="173">
        <f t="shared" si="1"/>
        <v>0</v>
      </c>
      <c r="N33" s="173">
        <f t="shared" si="0"/>
        <v>0</v>
      </c>
      <c r="O33" s="173">
        <f t="shared" si="0"/>
        <v>0</v>
      </c>
      <c r="P33" s="173">
        <f t="shared" si="0"/>
        <v>0</v>
      </c>
      <c r="Q33" s="174">
        <f t="shared" si="2"/>
        <v>0</v>
      </c>
    </row>
    <row r="34" spans="2:17" s="170" customFormat="1" ht="9.75" customHeight="1" x14ac:dyDescent="0.2">
      <c r="B34" s="169"/>
      <c r="C34" s="169"/>
      <c r="D34" s="169"/>
      <c r="E34" s="169"/>
      <c r="F34" s="169"/>
      <c r="H34" s="169"/>
      <c r="I34" s="169"/>
      <c r="J34" s="169"/>
      <c r="K34" s="169"/>
      <c r="M34" s="173">
        <f t="shared" si="1"/>
        <v>0</v>
      </c>
      <c r="N34" s="173">
        <f t="shared" si="0"/>
        <v>0</v>
      </c>
      <c r="O34" s="173">
        <f t="shared" si="0"/>
        <v>0</v>
      </c>
      <c r="P34" s="173">
        <f t="shared" si="0"/>
        <v>0</v>
      </c>
      <c r="Q34" s="174">
        <f t="shared" si="2"/>
        <v>0</v>
      </c>
    </row>
    <row r="35" spans="2:17" s="170" customFormat="1" ht="9.75" customHeight="1" x14ac:dyDescent="0.2">
      <c r="B35" s="169"/>
      <c r="C35" s="169"/>
      <c r="D35" s="169"/>
      <c r="E35" s="169"/>
      <c r="F35" s="169"/>
      <c r="H35" s="169"/>
      <c r="I35" s="169"/>
      <c r="J35" s="169"/>
      <c r="K35" s="169"/>
      <c r="M35" s="173">
        <f t="shared" si="1"/>
        <v>0</v>
      </c>
      <c r="N35" s="173">
        <f t="shared" si="0"/>
        <v>0</v>
      </c>
      <c r="O35" s="173">
        <f t="shared" si="0"/>
        <v>0</v>
      </c>
      <c r="P35" s="173">
        <f t="shared" si="0"/>
        <v>0</v>
      </c>
      <c r="Q35" s="174">
        <f t="shared" si="2"/>
        <v>0</v>
      </c>
    </row>
    <row r="36" spans="2:17" s="170" customFormat="1" ht="9.75" customHeight="1" x14ac:dyDescent="0.2">
      <c r="B36" s="169"/>
      <c r="C36" s="169"/>
      <c r="D36" s="169"/>
      <c r="E36" s="169"/>
      <c r="F36" s="169"/>
      <c r="H36" s="169"/>
      <c r="I36" s="169"/>
      <c r="J36" s="169"/>
      <c r="K36" s="169"/>
      <c r="M36" s="173">
        <f t="shared" si="1"/>
        <v>0</v>
      </c>
      <c r="N36" s="173">
        <f t="shared" si="0"/>
        <v>0</v>
      </c>
      <c r="O36" s="173">
        <f t="shared" si="0"/>
        <v>0</v>
      </c>
      <c r="P36" s="173">
        <f t="shared" si="0"/>
        <v>0</v>
      </c>
      <c r="Q36" s="174">
        <f t="shared" si="2"/>
        <v>0</v>
      </c>
    </row>
    <row r="37" spans="2:17" s="170" customFormat="1" ht="9.75" customHeight="1" x14ac:dyDescent="0.2">
      <c r="B37" s="169"/>
      <c r="C37" s="169"/>
      <c r="D37" s="169"/>
      <c r="E37" s="169"/>
      <c r="F37" s="169"/>
      <c r="H37" s="169"/>
      <c r="I37" s="169"/>
      <c r="J37" s="169"/>
      <c r="K37" s="169"/>
      <c r="M37" s="173">
        <f t="shared" si="1"/>
        <v>0</v>
      </c>
      <c r="N37" s="173">
        <f t="shared" si="0"/>
        <v>0</v>
      </c>
      <c r="O37" s="173">
        <f t="shared" si="0"/>
        <v>0</v>
      </c>
      <c r="P37" s="173">
        <f t="shared" si="0"/>
        <v>0</v>
      </c>
      <c r="Q37" s="174">
        <f t="shared" si="2"/>
        <v>0</v>
      </c>
    </row>
    <row r="38" spans="2:17" s="170" customFormat="1" ht="9.75" customHeight="1" x14ac:dyDescent="0.2">
      <c r="B38" s="169"/>
      <c r="C38" s="169"/>
      <c r="D38" s="169"/>
      <c r="E38" s="169"/>
      <c r="F38" s="169"/>
      <c r="H38" s="169"/>
      <c r="I38" s="169"/>
      <c r="J38" s="169"/>
      <c r="K38" s="169"/>
      <c r="M38" s="173">
        <f t="shared" si="1"/>
        <v>0</v>
      </c>
      <c r="N38" s="173">
        <f t="shared" si="0"/>
        <v>0</v>
      </c>
      <c r="O38" s="173">
        <f t="shared" si="0"/>
        <v>0</v>
      </c>
      <c r="P38" s="173">
        <f t="shared" si="0"/>
        <v>0</v>
      </c>
      <c r="Q38" s="174">
        <f t="shared" si="2"/>
        <v>0</v>
      </c>
    </row>
    <row r="39" spans="2:17" s="170" customFormat="1" ht="9.75" customHeight="1" x14ac:dyDescent="0.2">
      <c r="B39" s="169"/>
      <c r="C39" s="169"/>
      <c r="D39" s="169"/>
      <c r="E39" s="169"/>
      <c r="F39" s="169"/>
      <c r="H39" s="169"/>
      <c r="I39" s="169"/>
      <c r="J39" s="169"/>
      <c r="K39" s="169"/>
      <c r="M39" s="173">
        <f t="shared" si="1"/>
        <v>0</v>
      </c>
      <c r="N39" s="173">
        <f t="shared" si="0"/>
        <v>0</v>
      </c>
      <c r="O39" s="173">
        <f t="shared" si="0"/>
        <v>0</v>
      </c>
      <c r="P39" s="173">
        <f t="shared" si="0"/>
        <v>0</v>
      </c>
      <c r="Q39" s="174">
        <f t="shared" si="2"/>
        <v>0</v>
      </c>
    </row>
    <row r="40" spans="2:17" s="170" customFormat="1" ht="9.75" customHeight="1" x14ac:dyDescent="0.2">
      <c r="B40" s="169"/>
      <c r="C40" s="169"/>
      <c r="D40" s="169"/>
      <c r="E40" s="169"/>
      <c r="F40" s="169"/>
      <c r="H40" s="169"/>
      <c r="I40" s="169"/>
      <c r="J40" s="169"/>
      <c r="K40" s="169"/>
      <c r="M40" s="173">
        <f t="shared" si="1"/>
        <v>0</v>
      </c>
      <c r="N40" s="173">
        <f t="shared" si="0"/>
        <v>0</v>
      </c>
      <c r="O40" s="173">
        <f t="shared" si="0"/>
        <v>0</v>
      </c>
      <c r="P40" s="173">
        <f t="shared" si="0"/>
        <v>0</v>
      </c>
      <c r="Q40" s="174">
        <f t="shared" si="2"/>
        <v>0</v>
      </c>
    </row>
    <row r="41" spans="2:17" s="170" customFormat="1" ht="9.75" customHeight="1" x14ac:dyDescent="0.2">
      <c r="B41" s="169"/>
      <c r="C41" s="169"/>
      <c r="D41" s="169"/>
      <c r="E41" s="169"/>
      <c r="F41" s="169"/>
      <c r="H41" s="169"/>
      <c r="I41" s="169"/>
      <c r="J41" s="169"/>
      <c r="K41" s="169"/>
      <c r="M41" s="173">
        <f t="shared" si="1"/>
        <v>0</v>
      </c>
      <c r="N41" s="173">
        <f t="shared" si="0"/>
        <v>0</v>
      </c>
      <c r="O41" s="173">
        <f t="shared" si="0"/>
        <v>0</v>
      </c>
      <c r="P41" s="173">
        <f t="shared" si="0"/>
        <v>0</v>
      </c>
      <c r="Q41" s="174">
        <f t="shared" si="2"/>
        <v>0</v>
      </c>
    </row>
    <row r="42" spans="2:17" s="170" customFormat="1" ht="9.75" customHeight="1" x14ac:dyDescent="0.2">
      <c r="B42" s="169"/>
      <c r="C42" s="169"/>
      <c r="D42" s="169"/>
      <c r="E42" s="169"/>
      <c r="F42" s="169"/>
      <c r="H42" s="169"/>
      <c r="I42" s="169"/>
      <c r="J42" s="169"/>
      <c r="K42" s="169"/>
      <c r="M42" s="173">
        <f t="shared" si="1"/>
        <v>0</v>
      </c>
      <c r="N42" s="173">
        <f t="shared" si="0"/>
        <v>0</v>
      </c>
      <c r="O42" s="173">
        <f t="shared" si="0"/>
        <v>0</v>
      </c>
      <c r="P42" s="173">
        <f t="shared" si="0"/>
        <v>0</v>
      </c>
      <c r="Q42" s="174">
        <f t="shared" si="2"/>
        <v>0</v>
      </c>
    </row>
    <row r="43" spans="2:17" s="170" customFormat="1" ht="9.75" customHeight="1" thickBot="1" x14ac:dyDescent="0.25">
      <c r="B43" s="169"/>
      <c r="C43" s="169"/>
      <c r="D43" s="169"/>
      <c r="E43" s="169"/>
      <c r="F43" s="169"/>
      <c r="H43" s="169"/>
      <c r="I43" s="169"/>
      <c r="J43" s="169"/>
      <c r="K43" s="169"/>
      <c r="M43" s="175">
        <f t="shared" si="1"/>
        <v>0</v>
      </c>
      <c r="N43" s="175">
        <f>D43-I43</f>
        <v>0</v>
      </c>
      <c r="O43" s="175">
        <f>E43-J43</f>
        <v>0</v>
      </c>
      <c r="P43" s="175">
        <f>F43-K43</f>
        <v>0</v>
      </c>
      <c r="Q43" s="176">
        <f t="shared" si="2"/>
        <v>0</v>
      </c>
    </row>
    <row r="44" spans="2:17" x14ac:dyDescent="0.25">
      <c r="B44" s="2" t="s">
        <v>32</v>
      </c>
      <c r="C44" s="21">
        <f>SUM(C27:C43)</f>
        <v>0</v>
      </c>
      <c r="D44" s="21">
        <f>SUM(D27:D43)</f>
        <v>0</v>
      </c>
      <c r="E44" s="21">
        <f>SUM(E27:E43)</f>
        <v>0</v>
      </c>
      <c r="F44" s="21">
        <f>SUM(F27:F43)</f>
        <v>0</v>
      </c>
      <c r="H44" s="21">
        <f>SUM(H27:H43)</f>
        <v>0</v>
      </c>
      <c r="I44" s="21">
        <f>SUM(I27:I43)</f>
        <v>0</v>
      </c>
      <c r="J44" s="21">
        <f>SUM(J27:J43)</f>
        <v>0</v>
      </c>
      <c r="K44" s="21">
        <f>SUM(K27:K43)</f>
        <v>0</v>
      </c>
      <c r="L44"/>
      <c r="M44" s="39">
        <f>SUM(M27:M43)</f>
        <v>0</v>
      </c>
      <c r="N44" s="39">
        <f>SUM(N27:N43)</f>
        <v>0</v>
      </c>
      <c r="O44" s="39">
        <f>SUM(O27:O43)</f>
        <v>0</v>
      </c>
      <c r="P44" s="39">
        <f>SUM(P27:P43)</f>
        <v>0</v>
      </c>
      <c r="Q44" s="39">
        <f>SUM(Q27:Q43)</f>
        <v>0</v>
      </c>
    </row>
    <row r="45" spans="2:17" x14ac:dyDescent="0.25">
      <c r="I45"/>
      <c r="J45"/>
      <c r="K45"/>
      <c r="L45"/>
      <c r="P45" s="2"/>
    </row>
    <row r="46" spans="2:17" ht="24.6" customHeight="1" x14ac:dyDescent="0.25"/>
    <row r="47" spans="2:17" x14ac:dyDescent="0.25">
      <c r="B47" s="14"/>
      <c r="I47"/>
      <c r="J47"/>
      <c r="K47"/>
      <c r="L47"/>
    </row>
    <row r="48" spans="2:17" x14ac:dyDescent="0.25">
      <c r="B48" s="14"/>
      <c r="I48"/>
      <c r="J48"/>
      <c r="K48"/>
      <c r="L48"/>
    </row>
    <row r="49" spans="2:12" x14ac:dyDescent="0.25">
      <c r="B49" s="14"/>
      <c r="I49"/>
      <c r="J49"/>
      <c r="K49"/>
      <c r="L49"/>
    </row>
    <row r="50" spans="2:12" x14ac:dyDescent="0.25">
      <c r="I50"/>
      <c r="J50"/>
      <c r="K50"/>
      <c r="L50"/>
    </row>
    <row r="51" spans="2:12" x14ac:dyDescent="0.25">
      <c r="I51"/>
      <c r="J51"/>
      <c r="K51"/>
      <c r="L51"/>
    </row>
    <row r="52" spans="2:12" x14ac:dyDescent="0.25">
      <c r="I52"/>
      <c r="J52"/>
      <c r="K52"/>
      <c r="L52"/>
    </row>
    <row r="53" spans="2:12" x14ac:dyDescent="0.25">
      <c r="I53"/>
      <c r="J53"/>
      <c r="K53"/>
      <c r="L53"/>
    </row>
    <row r="54" spans="2:12" x14ac:dyDescent="0.25">
      <c r="I54"/>
      <c r="J54"/>
      <c r="K54"/>
      <c r="L54"/>
    </row>
    <row r="55" spans="2:12" x14ac:dyDescent="0.25">
      <c r="I55"/>
      <c r="J55"/>
      <c r="K55"/>
      <c r="L55"/>
    </row>
    <row r="56" spans="2:12" x14ac:dyDescent="0.25">
      <c r="I56"/>
      <c r="J56"/>
      <c r="K56"/>
      <c r="L56"/>
    </row>
    <row r="57" spans="2:12" x14ac:dyDescent="0.25">
      <c r="I57"/>
      <c r="J57"/>
      <c r="K57"/>
      <c r="L57"/>
    </row>
    <row r="58" spans="2:12" x14ac:dyDescent="0.25">
      <c r="I58"/>
      <c r="J58"/>
      <c r="K58"/>
      <c r="L58"/>
    </row>
    <row r="59" spans="2:12" x14ac:dyDescent="0.25">
      <c r="I59"/>
      <c r="J59"/>
      <c r="K59"/>
      <c r="L59"/>
    </row>
    <row r="60" spans="2:12" x14ac:dyDescent="0.25">
      <c r="I60"/>
      <c r="J60"/>
      <c r="K60"/>
      <c r="L60"/>
    </row>
    <row r="61" spans="2:12" x14ac:dyDescent="0.25">
      <c r="I61"/>
      <c r="J61"/>
      <c r="K61"/>
      <c r="L61"/>
    </row>
    <row r="62" spans="2:12" x14ac:dyDescent="0.25">
      <c r="I62"/>
      <c r="J62"/>
      <c r="K62"/>
      <c r="L62"/>
    </row>
    <row r="63" spans="2:12" x14ac:dyDescent="0.25">
      <c r="I63"/>
      <c r="J63"/>
      <c r="K63"/>
      <c r="L63"/>
    </row>
    <row r="64" spans="2:12" x14ac:dyDescent="0.25">
      <c r="I64"/>
      <c r="J64"/>
      <c r="K64"/>
      <c r="L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sheetData>
  <sheetProtection formatCells="0" formatColumns="0" formatRows="0" insertColumns="0" insertRows="0" deleteColumns="0" deleteRows="0" sort="0"/>
  <mergeCells count="11">
    <mergeCell ref="B7:P7"/>
    <mergeCell ref="B9:P9"/>
    <mergeCell ref="B5:C5"/>
    <mergeCell ref="H25:K25"/>
    <mergeCell ref="B24:P24"/>
    <mergeCell ref="M25:Q25"/>
    <mergeCell ref="B25:F25"/>
    <mergeCell ref="G18:G21"/>
    <mergeCell ref="H18:H21"/>
    <mergeCell ref="B22:G22"/>
    <mergeCell ref="B10:C10"/>
  </mergeCells>
  <hyperlinks>
    <hyperlink ref="B7:P7" r:id="rId1" display="Please upload separately documentation and detailed reporting necessary to comply with the CEIP incremental cost reporting requirements in WAC 194-40-230." xr:uid="{00000000-0004-0000-0A00-000000000000}"/>
  </hyperlinks>
  <pageMargins left="0.25" right="0.25" top="0.75" bottom="0.75" header="0.3" footer="0.3"/>
  <pageSetup scale="72" orientation="landscape" r:id="rId2"/>
  <headerFooter>
    <oddHeader>&amp;C&amp;"-,Bold"&amp;12&amp;F</oddHeader>
    <oddFooter>&amp;L&amp;"-,Bold Italic"&amp;12FINAL&amp;C&amp;"-,Italic"&amp;12Worksheet: &amp;"-,Bold Italic"&amp;A&amp;R&amp;P of &amp;N</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sheetPr>
  <dimension ref="A1:K70"/>
  <sheetViews>
    <sheetView workbookViewId="0">
      <selection activeCell="B5" sqref="B5:C5"/>
    </sheetView>
  </sheetViews>
  <sheetFormatPr defaultRowHeight="15" x14ac:dyDescent="0.25"/>
  <cols>
    <col min="1" max="1" width="33.7109375" bestFit="1" customWidth="1"/>
    <col min="2" max="2" width="18.42578125" customWidth="1"/>
    <col min="3" max="3" width="70.85546875" bestFit="1" customWidth="1"/>
    <col min="4" max="5" width="35.140625" customWidth="1"/>
    <col min="6" max="6" width="45.28515625" customWidth="1"/>
    <col min="7" max="7" width="12.42578125" customWidth="1"/>
    <col min="8" max="8" width="19" customWidth="1"/>
    <col min="10" max="10" width="28.42578125" customWidth="1"/>
    <col min="11" max="11" width="15.5703125" customWidth="1"/>
  </cols>
  <sheetData>
    <row r="1" spans="1:11" x14ac:dyDescent="0.25">
      <c r="A1" s="2" t="s">
        <v>83</v>
      </c>
      <c r="B1" s="2" t="s">
        <v>4</v>
      </c>
      <c r="C1" s="2" t="s">
        <v>26</v>
      </c>
      <c r="D1" s="2" t="s">
        <v>24</v>
      </c>
      <c r="E1" s="2" t="s">
        <v>57</v>
      </c>
      <c r="F1" s="2" t="s">
        <v>86</v>
      </c>
      <c r="G1" s="2" t="s">
        <v>91</v>
      </c>
      <c r="H1" s="90" t="s">
        <v>303</v>
      </c>
      <c r="J1" s="53" t="s">
        <v>106</v>
      </c>
      <c r="K1" s="53" t="s">
        <v>238</v>
      </c>
    </row>
    <row r="2" spans="1:11" x14ac:dyDescent="0.25">
      <c r="A2" t="s">
        <v>84</v>
      </c>
      <c r="B2" t="s">
        <v>3</v>
      </c>
      <c r="C2" t="s">
        <v>182</v>
      </c>
      <c r="D2" t="s">
        <v>8</v>
      </c>
      <c r="E2" t="s">
        <v>58</v>
      </c>
      <c r="F2" t="s">
        <v>87</v>
      </c>
      <c r="G2" t="s">
        <v>89</v>
      </c>
      <c r="H2" t="s">
        <v>89</v>
      </c>
      <c r="J2" t="s">
        <v>113</v>
      </c>
      <c r="K2" s="52">
        <v>85</v>
      </c>
    </row>
    <row r="3" spans="1:11" x14ac:dyDescent="0.25">
      <c r="A3" t="s">
        <v>85</v>
      </c>
      <c r="B3" t="s">
        <v>6</v>
      </c>
      <c r="C3" t="s">
        <v>181</v>
      </c>
      <c r="D3" t="s">
        <v>17</v>
      </c>
      <c r="E3" t="s">
        <v>59</v>
      </c>
      <c r="F3" t="s">
        <v>88</v>
      </c>
      <c r="G3" t="s">
        <v>90</v>
      </c>
      <c r="H3" t="s">
        <v>90</v>
      </c>
      <c r="J3" t="s">
        <v>114</v>
      </c>
      <c r="K3" s="52">
        <v>109</v>
      </c>
    </row>
    <row r="4" spans="1:11" x14ac:dyDescent="0.25">
      <c r="A4" t="s">
        <v>7</v>
      </c>
      <c r="B4" t="s">
        <v>5</v>
      </c>
      <c r="C4" t="s">
        <v>198</v>
      </c>
      <c r="D4" t="s">
        <v>10</v>
      </c>
      <c r="E4" t="s">
        <v>60</v>
      </c>
      <c r="H4" t="s">
        <v>393</v>
      </c>
      <c r="J4" t="s">
        <v>115</v>
      </c>
      <c r="K4" s="52">
        <v>4</v>
      </c>
    </row>
    <row r="5" spans="1:11" x14ac:dyDescent="0.25">
      <c r="B5" t="s">
        <v>7</v>
      </c>
      <c r="C5" t="s">
        <v>199</v>
      </c>
      <c r="D5" t="s">
        <v>14</v>
      </c>
      <c r="E5" t="s">
        <v>61</v>
      </c>
      <c r="J5" t="s">
        <v>116</v>
      </c>
      <c r="K5" s="52">
        <v>5</v>
      </c>
    </row>
    <row r="6" spans="1:11" x14ac:dyDescent="0.25">
      <c r="C6" t="s">
        <v>186</v>
      </c>
      <c r="D6" t="s">
        <v>18</v>
      </c>
      <c r="E6" t="s">
        <v>55</v>
      </c>
      <c r="J6" t="s">
        <v>117</v>
      </c>
      <c r="K6" s="52">
        <v>6</v>
      </c>
    </row>
    <row r="7" spans="1:11" x14ac:dyDescent="0.25">
      <c r="C7" t="s">
        <v>200</v>
      </c>
      <c r="D7" t="s">
        <v>5</v>
      </c>
      <c r="E7" t="s">
        <v>62</v>
      </c>
      <c r="J7" t="s">
        <v>118</v>
      </c>
      <c r="K7" s="52">
        <v>18</v>
      </c>
    </row>
    <row r="8" spans="1:11" x14ac:dyDescent="0.25">
      <c r="D8" t="s">
        <v>13</v>
      </c>
      <c r="E8" t="s">
        <v>63</v>
      </c>
      <c r="J8" t="s">
        <v>119</v>
      </c>
      <c r="K8" s="52">
        <v>19</v>
      </c>
    </row>
    <row r="9" spans="1:11" x14ac:dyDescent="0.25">
      <c r="D9" t="s">
        <v>16</v>
      </c>
      <c r="E9" t="s">
        <v>64</v>
      </c>
      <c r="J9" t="s">
        <v>120</v>
      </c>
      <c r="K9" s="52">
        <v>20</v>
      </c>
    </row>
    <row r="10" spans="1:11" x14ac:dyDescent="0.25">
      <c r="D10" t="s">
        <v>15</v>
      </c>
      <c r="E10" t="s">
        <v>65</v>
      </c>
      <c r="J10" t="s">
        <v>121</v>
      </c>
      <c r="K10" s="52">
        <v>21</v>
      </c>
    </row>
    <row r="11" spans="1:11" x14ac:dyDescent="0.25">
      <c r="D11" t="s">
        <v>9</v>
      </c>
      <c r="E11" t="s">
        <v>66</v>
      </c>
      <c r="J11" t="s">
        <v>122</v>
      </c>
      <c r="K11" s="52">
        <v>12</v>
      </c>
    </row>
    <row r="12" spans="1:11" x14ac:dyDescent="0.25">
      <c r="D12" t="s">
        <v>12</v>
      </c>
      <c r="E12" t="s">
        <v>67</v>
      </c>
      <c r="J12" t="s">
        <v>123</v>
      </c>
      <c r="K12" s="52">
        <v>22</v>
      </c>
    </row>
    <row r="13" spans="1:11" x14ac:dyDescent="0.25">
      <c r="D13" t="s">
        <v>23</v>
      </c>
      <c r="E13" t="s">
        <v>68</v>
      </c>
      <c r="J13" t="s">
        <v>124</v>
      </c>
      <c r="K13" s="52">
        <v>23</v>
      </c>
    </row>
    <row r="14" spans="1:11" x14ac:dyDescent="0.25">
      <c r="D14" t="s">
        <v>20</v>
      </c>
      <c r="E14" t="s">
        <v>69</v>
      </c>
      <c r="J14" t="s">
        <v>125</v>
      </c>
      <c r="K14" s="52">
        <v>26</v>
      </c>
    </row>
    <row r="15" spans="1:11" x14ac:dyDescent="0.25">
      <c r="D15" t="s">
        <v>11</v>
      </c>
      <c r="E15" t="s">
        <v>7</v>
      </c>
      <c r="J15" t="s">
        <v>126</v>
      </c>
      <c r="K15" s="52">
        <v>30</v>
      </c>
    </row>
    <row r="16" spans="1:11" x14ac:dyDescent="0.25">
      <c r="D16" t="s">
        <v>19</v>
      </c>
      <c r="E16" t="s">
        <v>70</v>
      </c>
      <c r="J16" t="s">
        <v>127</v>
      </c>
      <c r="K16" s="52">
        <v>161</v>
      </c>
    </row>
    <row r="17" spans="5:11" x14ac:dyDescent="0.25">
      <c r="E17" t="s">
        <v>71</v>
      </c>
      <c r="J17" t="s">
        <v>128</v>
      </c>
      <c r="K17" s="52">
        <v>32</v>
      </c>
    </row>
    <row r="18" spans="5:11" x14ac:dyDescent="0.25">
      <c r="E18" t="s">
        <v>72</v>
      </c>
      <c r="J18" t="s">
        <v>129</v>
      </c>
      <c r="K18" s="52">
        <v>33</v>
      </c>
    </row>
    <row r="19" spans="5:11" x14ac:dyDescent="0.25">
      <c r="J19" t="s">
        <v>130</v>
      </c>
      <c r="K19" s="52">
        <v>35</v>
      </c>
    </row>
    <row r="20" spans="5:11" x14ac:dyDescent="0.25">
      <c r="J20" t="s">
        <v>131</v>
      </c>
      <c r="K20" s="52">
        <v>38</v>
      </c>
    </row>
    <row r="21" spans="5:11" x14ac:dyDescent="0.25">
      <c r="J21" t="s">
        <v>132</v>
      </c>
      <c r="K21" s="52">
        <v>41</v>
      </c>
    </row>
    <row r="22" spans="5:11" x14ac:dyDescent="0.25">
      <c r="J22" t="s">
        <v>133</v>
      </c>
      <c r="K22" s="52">
        <v>39</v>
      </c>
    </row>
    <row r="23" spans="5:11" x14ac:dyDescent="0.25">
      <c r="J23" t="s">
        <v>134</v>
      </c>
      <c r="K23" s="52">
        <v>160</v>
      </c>
    </row>
    <row r="24" spans="5:11" x14ac:dyDescent="0.25">
      <c r="J24" t="s">
        <v>135</v>
      </c>
      <c r="K24" s="52">
        <v>162</v>
      </c>
    </row>
    <row r="25" spans="5:11" x14ac:dyDescent="0.25">
      <c r="J25" t="s">
        <v>136</v>
      </c>
      <c r="K25" s="52">
        <v>44</v>
      </c>
    </row>
    <row r="26" spans="5:11" x14ac:dyDescent="0.25">
      <c r="J26" t="s">
        <v>137</v>
      </c>
      <c r="K26" s="52">
        <v>46</v>
      </c>
    </row>
    <row r="27" spans="5:11" x14ac:dyDescent="0.25">
      <c r="J27" t="s">
        <v>138</v>
      </c>
      <c r="K27" s="52">
        <v>82</v>
      </c>
    </row>
    <row r="28" spans="5:11" x14ac:dyDescent="0.25">
      <c r="J28" t="s">
        <v>139</v>
      </c>
      <c r="K28" s="52">
        <v>164</v>
      </c>
    </row>
    <row r="29" spans="5:11" x14ac:dyDescent="0.25">
      <c r="J29" t="s">
        <v>140</v>
      </c>
      <c r="K29" s="52">
        <v>47</v>
      </c>
    </row>
    <row r="30" spans="5:11" x14ac:dyDescent="0.25">
      <c r="J30" t="s">
        <v>141</v>
      </c>
      <c r="K30" s="52">
        <v>48</v>
      </c>
    </row>
    <row r="31" spans="5:11" x14ac:dyDescent="0.25">
      <c r="J31" t="s">
        <v>142</v>
      </c>
      <c r="K31" s="52">
        <v>118</v>
      </c>
    </row>
    <row r="32" spans="5:11" x14ac:dyDescent="0.25">
      <c r="J32" t="s">
        <v>143</v>
      </c>
      <c r="K32" s="52">
        <v>144</v>
      </c>
    </row>
    <row r="33" spans="10:11" x14ac:dyDescent="0.25">
      <c r="J33" t="s">
        <v>144</v>
      </c>
      <c r="K33" s="52">
        <v>51</v>
      </c>
    </row>
    <row r="34" spans="10:11" x14ac:dyDescent="0.25">
      <c r="J34" t="s">
        <v>145</v>
      </c>
      <c r="K34" s="52">
        <v>52</v>
      </c>
    </row>
    <row r="35" spans="10:11" x14ac:dyDescent="0.25">
      <c r="J35" t="s">
        <v>146</v>
      </c>
      <c r="K35" s="52">
        <v>54</v>
      </c>
    </row>
    <row r="36" spans="10:11" x14ac:dyDescent="0.25">
      <c r="J36" t="s">
        <v>147</v>
      </c>
      <c r="K36" s="52">
        <v>56</v>
      </c>
    </row>
    <row r="37" spans="10:11" x14ac:dyDescent="0.25">
      <c r="J37" t="s">
        <v>148</v>
      </c>
      <c r="K37" s="52">
        <v>111</v>
      </c>
    </row>
    <row r="38" spans="10:11" x14ac:dyDescent="0.25">
      <c r="J38" t="s">
        <v>149</v>
      </c>
      <c r="K38" s="52">
        <v>89</v>
      </c>
    </row>
    <row r="39" spans="10:11" x14ac:dyDescent="0.25">
      <c r="J39" t="s">
        <v>150</v>
      </c>
      <c r="K39" s="52">
        <v>59</v>
      </c>
    </row>
    <row r="40" spans="10:11" x14ac:dyDescent="0.25">
      <c r="J40" t="s">
        <v>151</v>
      </c>
      <c r="K40" s="52">
        <v>63</v>
      </c>
    </row>
    <row r="41" spans="10:11" x14ac:dyDescent="0.25">
      <c r="J41" t="s">
        <v>152</v>
      </c>
      <c r="K41" s="52">
        <v>64</v>
      </c>
    </row>
    <row r="42" spans="10:11" x14ac:dyDescent="0.25">
      <c r="J42" t="s">
        <v>153</v>
      </c>
      <c r="K42" s="52">
        <v>66</v>
      </c>
    </row>
    <row r="43" spans="10:11" x14ac:dyDescent="0.25">
      <c r="J43" t="s">
        <v>154</v>
      </c>
      <c r="K43" s="52">
        <v>69</v>
      </c>
    </row>
    <row r="44" spans="10:11" x14ac:dyDescent="0.25">
      <c r="J44" t="s">
        <v>155</v>
      </c>
      <c r="K44" s="52">
        <v>71</v>
      </c>
    </row>
    <row r="45" spans="10:11" x14ac:dyDescent="0.25">
      <c r="J45" t="s">
        <v>156</v>
      </c>
      <c r="K45" s="52">
        <v>157</v>
      </c>
    </row>
    <row r="46" spans="10:11" x14ac:dyDescent="0.25">
      <c r="J46" t="s">
        <v>157</v>
      </c>
      <c r="K46" s="52">
        <v>72</v>
      </c>
    </row>
    <row r="47" spans="10:11" x14ac:dyDescent="0.25">
      <c r="J47" t="s">
        <v>158</v>
      </c>
      <c r="K47" s="52">
        <v>158</v>
      </c>
    </row>
    <row r="48" spans="10:11" x14ac:dyDescent="0.25">
      <c r="J48" t="s">
        <v>159</v>
      </c>
      <c r="K48" s="52">
        <v>76</v>
      </c>
    </row>
    <row r="49" spans="10:11" x14ac:dyDescent="0.25">
      <c r="J49" t="s">
        <v>180</v>
      </c>
      <c r="K49" s="52">
        <v>130</v>
      </c>
    </row>
    <row r="50" spans="10:11" x14ac:dyDescent="0.25">
      <c r="J50" t="s">
        <v>160</v>
      </c>
      <c r="K50" s="52">
        <v>81</v>
      </c>
    </row>
    <row r="51" spans="10:11" x14ac:dyDescent="0.25">
      <c r="J51" t="s">
        <v>161</v>
      </c>
      <c r="K51" s="52">
        <v>83</v>
      </c>
    </row>
    <row r="52" spans="10:11" x14ac:dyDescent="0.25">
      <c r="J52" t="s">
        <v>162</v>
      </c>
      <c r="K52" s="52">
        <v>84</v>
      </c>
    </row>
    <row r="53" spans="10:11" x14ac:dyDescent="0.25">
      <c r="J53" t="s">
        <v>163</v>
      </c>
      <c r="K53" s="52">
        <v>86</v>
      </c>
    </row>
    <row r="54" spans="10:11" x14ac:dyDescent="0.25">
      <c r="J54" t="s">
        <v>164</v>
      </c>
      <c r="K54" s="52">
        <v>119</v>
      </c>
    </row>
    <row r="55" spans="10:11" x14ac:dyDescent="0.25">
      <c r="J55" t="s">
        <v>165</v>
      </c>
      <c r="K55" s="52">
        <v>90</v>
      </c>
    </row>
    <row r="56" spans="10:11" x14ac:dyDescent="0.25">
      <c r="J56" t="s">
        <v>166</v>
      </c>
      <c r="K56" s="52">
        <v>167</v>
      </c>
    </row>
    <row r="57" spans="10:11" x14ac:dyDescent="0.25">
      <c r="J57" t="s">
        <v>167</v>
      </c>
      <c r="K57" s="52">
        <v>91</v>
      </c>
    </row>
    <row r="58" spans="10:11" x14ac:dyDescent="0.25">
      <c r="J58" t="s">
        <v>168</v>
      </c>
      <c r="K58" s="52">
        <v>92</v>
      </c>
    </row>
    <row r="59" spans="10:11" x14ac:dyDescent="0.25">
      <c r="J59" t="s">
        <v>169</v>
      </c>
      <c r="K59" s="52">
        <v>95</v>
      </c>
    </row>
    <row r="60" spans="10:11" x14ac:dyDescent="0.25">
      <c r="J60" t="s">
        <v>170</v>
      </c>
      <c r="K60" s="52">
        <v>96</v>
      </c>
    </row>
    <row r="61" spans="10:11" x14ac:dyDescent="0.25">
      <c r="J61" t="s">
        <v>171</v>
      </c>
      <c r="K61" s="52">
        <v>97</v>
      </c>
    </row>
    <row r="62" spans="10:11" x14ac:dyDescent="0.25">
      <c r="J62" t="s">
        <v>172</v>
      </c>
      <c r="K62" s="52">
        <v>99</v>
      </c>
    </row>
    <row r="63" spans="10:11" x14ac:dyDescent="0.25">
      <c r="J63" t="s">
        <v>173</v>
      </c>
      <c r="K63" s="52">
        <v>101</v>
      </c>
    </row>
    <row r="64" spans="10:11" x14ac:dyDescent="0.25">
      <c r="J64" t="s">
        <v>174</v>
      </c>
      <c r="K64" s="52">
        <v>102</v>
      </c>
    </row>
    <row r="65" spans="10:11" x14ac:dyDescent="0.25">
      <c r="J65" t="s">
        <v>175</v>
      </c>
      <c r="K65" s="52">
        <v>103</v>
      </c>
    </row>
    <row r="66" spans="10:11" x14ac:dyDescent="0.25">
      <c r="J66" t="s">
        <v>176</v>
      </c>
      <c r="K66" s="52">
        <v>106</v>
      </c>
    </row>
    <row r="67" spans="10:11" x14ac:dyDescent="0.25">
      <c r="J67" t="s">
        <v>177</v>
      </c>
      <c r="K67" s="52">
        <v>88</v>
      </c>
    </row>
    <row r="68" spans="10:11" x14ac:dyDescent="0.25">
      <c r="J68" t="s">
        <v>178</v>
      </c>
      <c r="K68" s="52">
        <v>117</v>
      </c>
    </row>
    <row r="69" spans="10:11" x14ac:dyDescent="0.25">
      <c r="J69" t="s">
        <v>179</v>
      </c>
      <c r="K69" s="52">
        <v>120</v>
      </c>
    </row>
    <row r="70" spans="10:11" x14ac:dyDescent="0.25">
      <c r="K70" s="52"/>
    </row>
  </sheetData>
  <sortState xmlns:xlrd2="http://schemas.microsoft.com/office/spreadsheetml/2017/richdata2" ref="A2:D18">
    <sortCondition ref="D2:D18"/>
  </sortState>
  <pageMargins left="0.7" right="0.7" top="0.75" bottom="0.75" header="0.3" footer="0.3"/>
  <pageSetup orientation="portrait" r:id="rId1"/>
  <tableParts count="9">
    <tablePart r:id="rId2"/>
    <tablePart r:id="rId3"/>
    <tablePart r:id="rId4"/>
    <tablePart r:id="rId5"/>
    <tablePart r:id="rId6"/>
    <tablePart r:id="rId7"/>
    <tablePart r:id="rId8"/>
    <tablePart r:id="rId9"/>
    <tablePart r:id="rId10"/>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2660-B6AB-4589-8637-D63871F4A88A}">
  <sheetPr>
    <tabColor theme="8"/>
  </sheetPr>
  <dimension ref="A1:I5"/>
  <sheetViews>
    <sheetView workbookViewId="0">
      <selection activeCell="E2" sqref="E2"/>
    </sheetView>
  </sheetViews>
  <sheetFormatPr defaultRowHeight="15" x14ac:dyDescent="0.25"/>
  <cols>
    <col min="1" max="1" width="18.28515625" bestFit="1" customWidth="1"/>
    <col min="2" max="2" width="14" bestFit="1" customWidth="1"/>
    <col min="3" max="3" width="10" bestFit="1" customWidth="1"/>
    <col min="4" max="4" width="9" bestFit="1" customWidth="1"/>
    <col min="5" max="5" width="11" bestFit="1" customWidth="1"/>
    <col min="6" max="6" width="11.5703125" bestFit="1" customWidth="1"/>
    <col min="7" max="7" width="31.5703125" bestFit="1" customWidth="1"/>
    <col min="8" max="8" width="72.28515625" bestFit="1" customWidth="1"/>
    <col min="9" max="9" width="81.140625" bestFit="1" customWidth="1"/>
  </cols>
  <sheetData>
    <row r="1" spans="1:9" x14ac:dyDescent="0.25">
      <c r="A1" t="s">
        <v>237</v>
      </c>
      <c r="B1" t="s">
        <v>414</v>
      </c>
      <c r="C1" t="s">
        <v>413</v>
      </c>
      <c r="D1" t="s">
        <v>275</v>
      </c>
      <c r="E1" t="s">
        <v>276</v>
      </c>
      <c r="F1" t="s">
        <v>279</v>
      </c>
      <c r="G1" t="s">
        <v>0</v>
      </c>
      <c r="H1" t="s">
        <v>2</v>
      </c>
      <c r="I1" t="s">
        <v>26</v>
      </c>
    </row>
    <row r="2" spans="1:9" x14ac:dyDescent="0.25">
      <c r="A2" s="149">
        <v>2026</v>
      </c>
      <c r="B2" s="149">
        <v>4</v>
      </c>
      <c r="C2" s="149" t="s">
        <v>434</v>
      </c>
      <c r="D2" s="149" t="s">
        <v>440</v>
      </c>
      <c r="E2" s="149" t="s">
        <v>441</v>
      </c>
      <c r="F2" s="149">
        <v>1</v>
      </c>
      <c r="G2" s="149" t="s">
        <v>443</v>
      </c>
      <c r="H2" s="149" t="s">
        <v>450</v>
      </c>
      <c r="I2" s="149" t="s">
        <v>442</v>
      </c>
    </row>
    <row r="3" spans="1:9" x14ac:dyDescent="0.25">
      <c r="A3" s="149">
        <v>2026</v>
      </c>
      <c r="B3" s="149">
        <v>4</v>
      </c>
      <c r="C3" s="149" t="s">
        <v>434</v>
      </c>
      <c r="D3" s="149" t="s">
        <v>440</v>
      </c>
      <c r="E3" s="149" t="s">
        <v>451</v>
      </c>
      <c r="F3" s="149">
        <v>2</v>
      </c>
      <c r="G3" s="149" t="s">
        <v>443</v>
      </c>
      <c r="H3" s="149" t="s">
        <v>439</v>
      </c>
      <c r="I3" s="149" t="s">
        <v>442</v>
      </c>
    </row>
    <row r="4" spans="1:9" x14ac:dyDescent="0.25">
      <c r="A4" s="149">
        <v>2026</v>
      </c>
      <c r="B4" s="149">
        <v>4</v>
      </c>
      <c r="C4" s="149" t="s">
        <v>434</v>
      </c>
      <c r="D4" s="149" t="s">
        <v>440</v>
      </c>
      <c r="E4" s="149" t="s">
        <v>452</v>
      </c>
      <c r="F4" s="149">
        <v>3</v>
      </c>
      <c r="G4" s="149" t="s">
        <v>443</v>
      </c>
      <c r="H4" s="149" t="s">
        <v>439</v>
      </c>
      <c r="I4" s="149" t="s">
        <v>442</v>
      </c>
    </row>
    <row r="5" spans="1:9" x14ac:dyDescent="0.25">
      <c r="A5" s="149">
        <v>2026</v>
      </c>
      <c r="B5" s="149">
        <v>4</v>
      </c>
      <c r="C5" s="149" t="s">
        <v>434</v>
      </c>
      <c r="D5" s="149" t="s">
        <v>440</v>
      </c>
      <c r="E5" s="149" t="s">
        <v>453</v>
      </c>
      <c r="F5" s="149">
        <v>4</v>
      </c>
      <c r="G5" s="149" t="s">
        <v>443</v>
      </c>
      <c r="H5" s="149" t="s">
        <v>439</v>
      </c>
      <c r="I5" s="149" t="s">
        <v>442</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L2"/>
  <sheetViews>
    <sheetView workbookViewId="0">
      <selection activeCell="I13" sqref="I13"/>
    </sheetView>
  </sheetViews>
  <sheetFormatPr defaultRowHeight="15" x14ac:dyDescent="0.25"/>
  <cols>
    <col min="1" max="1" width="8.85546875" customWidth="1"/>
    <col min="2" max="2" width="16.7109375" customWidth="1"/>
    <col min="3" max="3" width="12.5703125" customWidth="1"/>
    <col min="4" max="4" width="19.140625" bestFit="1" customWidth="1"/>
    <col min="5" max="5" width="13" customWidth="1"/>
    <col min="6" max="6" width="14.7109375" customWidth="1"/>
    <col min="7" max="7" width="15.42578125" customWidth="1"/>
    <col min="9" max="9" width="15" customWidth="1"/>
    <col min="10" max="10" width="20.7109375" customWidth="1"/>
    <col min="11" max="11" width="27.42578125" customWidth="1"/>
    <col min="12" max="12" width="11.85546875" customWidth="1"/>
  </cols>
  <sheetData>
    <row r="1" spans="1:12" x14ac:dyDescent="0.25">
      <c r="A1" t="s">
        <v>413</v>
      </c>
      <c r="B1" t="s">
        <v>237</v>
      </c>
      <c r="C1" t="s">
        <v>414</v>
      </c>
      <c r="D1" t="s">
        <v>106</v>
      </c>
      <c r="E1" t="s">
        <v>107</v>
      </c>
      <c r="F1" t="s">
        <v>108</v>
      </c>
      <c r="G1" t="s">
        <v>109</v>
      </c>
      <c r="H1" t="s">
        <v>104</v>
      </c>
      <c r="I1" t="s">
        <v>239</v>
      </c>
      <c r="J1" t="s">
        <v>240</v>
      </c>
      <c r="K1" t="s">
        <v>241</v>
      </c>
      <c r="L1" t="s">
        <v>242</v>
      </c>
    </row>
    <row r="2" spans="1:12" x14ac:dyDescent="0.25">
      <c r="A2" t="str">
        <f>Compliance_Year&amp;"_" &amp;C2</f>
        <v>2026_4</v>
      </c>
      <c r="B2">
        <f>Compliance_Year</f>
        <v>2026</v>
      </c>
      <c r="C2">
        <f>VLOOKUP(Utility_Name,Utility_List[],2, TRUE)</f>
        <v>4</v>
      </c>
      <c r="D2" t="str">
        <f>Utility_Name</f>
        <v>Benton County PUD #1</v>
      </c>
      <c r="E2">
        <f>Submittal_Date</f>
        <v>45958</v>
      </c>
      <c r="F2" t="str">
        <f>Contact_Name</f>
        <v>Blake Scherer</v>
      </c>
      <c r="G2" t="str">
        <f>Contact_Phone</f>
        <v>509-585-5361</v>
      </c>
      <c r="H2" t="str">
        <f>Contact_Email</f>
        <v>schererb@bentonpud.org</v>
      </c>
      <c r="I2" t="str">
        <f>CEIP_Hyperlink</f>
        <v>https://www.bentonpud.org/about-benton-pud/planning-performance/resource-planning?tab=Clean_Energy</v>
      </c>
      <c r="J2">
        <v>0</v>
      </c>
      <c r="K2">
        <v>0</v>
      </c>
      <c r="L2" cm="1">
        <f t="array" ref="L2">_xlfn.IFS(AND(J2=1,K2=0),1,AND(J2=0,K2=0),0,K2=1,0)</f>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L2"/>
  <sheetViews>
    <sheetView workbookViewId="0">
      <selection activeCell="I2" sqref="I2"/>
    </sheetView>
  </sheetViews>
  <sheetFormatPr defaultRowHeight="15" x14ac:dyDescent="0.25"/>
  <cols>
    <col min="1" max="1" width="10" bestFit="1" customWidth="1"/>
    <col min="2" max="2" width="18.28515625" bestFit="1" customWidth="1"/>
    <col min="3" max="3" width="14" bestFit="1" customWidth="1"/>
    <col min="4" max="4" width="21" bestFit="1" customWidth="1"/>
    <col min="5" max="5" width="13.85546875" bestFit="1" customWidth="1"/>
    <col min="6" max="6" width="81.140625" bestFit="1" customWidth="1"/>
    <col min="7" max="7" width="23" bestFit="1" customWidth="1"/>
    <col min="8" max="8" width="30.140625" bestFit="1" customWidth="1"/>
    <col min="9" max="9" width="13.140625" bestFit="1" customWidth="1"/>
    <col min="10" max="10" width="15.85546875" bestFit="1" customWidth="1"/>
    <col min="11" max="11" width="24.28515625" bestFit="1" customWidth="1"/>
    <col min="12" max="12" width="16.85546875" bestFit="1" customWidth="1"/>
    <col min="13" max="13" width="10.5703125" bestFit="1" customWidth="1"/>
  </cols>
  <sheetData>
    <row r="1" spans="1:12" x14ac:dyDescent="0.25">
      <c r="A1" t="s">
        <v>413</v>
      </c>
      <c r="B1" t="s">
        <v>237</v>
      </c>
      <c r="C1" t="s">
        <v>414</v>
      </c>
      <c r="D1" t="s">
        <v>106</v>
      </c>
      <c r="E1" t="s">
        <v>107</v>
      </c>
      <c r="F1" t="s">
        <v>239</v>
      </c>
      <c r="G1" t="s">
        <v>240</v>
      </c>
      <c r="H1" t="s">
        <v>241</v>
      </c>
      <c r="I1" t="s">
        <v>242</v>
      </c>
      <c r="J1" t="s">
        <v>108</v>
      </c>
      <c r="K1" t="s">
        <v>104</v>
      </c>
      <c r="L1" t="s">
        <v>109</v>
      </c>
    </row>
    <row r="2" spans="1:12" x14ac:dyDescent="0.25">
      <c r="A2" t="s">
        <v>434</v>
      </c>
      <c r="B2">
        <v>2026</v>
      </c>
      <c r="C2">
        <v>4</v>
      </c>
      <c r="D2" t="s">
        <v>115</v>
      </c>
      <c r="E2" s="66">
        <v>0</v>
      </c>
      <c r="F2" t="s">
        <v>446</v>
      </c>
      <c r="G2">
        <v>0</v>
      </c>
      <c r="H2">
        <v>0</v>
      </c>
      <c r="I2">
        <v>0</v>
      </c>
      <c r="J2" t="s">
        <v>431</v>
      </c>
      <c r="K2" t="s">
        <v>433</v>
      </c>
      <c r="L2" t="s">
        <v>432</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I11"/>
  <sheetViews>
    <sheetView workbookViewId="0">
      <selection activeCell="B5" sqref="B5:C5"/>
    </sheetView>
  </sheetViews>
  <sheetFormatPr defaultRowHeight="15" x14ac:dyDescent="0.25"/>
  <cols>
    <col min="1" max="1" width="7.85546875" bestFit="1" customWidth="1"/>
    <col min="2" max="2" width="14.85546875" bestFit="1" customWidth="1"/>
    <col min="3" max="3" width="10.5703125" bestFit="1" customWidth="1"/>
    <col min="4" max="4" width="19.140625" bestFit="1" customWidth="1"/>
    <col min="5" max="5" width="20" bestFit="1" customWidth="1"/>
    <col min="6" max="6" width="19.7109375" bestFit="1" customWidth="1"/>
    <col min="7" max="7" width="12.85546875" bestFit="1" customWidth="1"/>
    <col min="8" max="8" width="8.42578125" bestFit="1" customWidth="1"/>
    <col min="9" max="9" width="8" bestFit="1" customWidth="1"/>
  </cols>
  <sheetData>
    <row r="1" spans="1:9" x14ac:dyDescent="0.25">
      <c r="A1" s="67" t="s">
        <v>236</v>
      </c>
      <c r="B1" s="67" t="s">
        <v>237</v>
      </c>
      <c r="C1" s="67" t="s">
        <v>238</v>
      </c>
      <c r="D1" s="67" t="s">
        <v>106</v>
      </c>
      <c r="E1" t="s">
        <v>4</v>
      </c>
      <c r="F1" t="s">
        <v>249</v>
      </c>
      <c r="G1" t="s">
        <v>37</v>
      </c>
      <c r="H1" t="s">
        <v>247</v>
      </c>
      <c r="I1" t="s">
        <v>21</v>
      </c>
    </row>
    <row r="2" spans="1:9" x14ac:dyDescent="0.25">
      <c r="A2" s="68" t="str">
        <f>CEIP_ID</f>
        <v>2026_4</v>
      </c>
      <c r="B2" s="68">
        <f t="shared" ref="B2:B11" si="0">Compliance_Year</f>
        <v>2026</v>
      </c>
      <c r="C2" s="68">
        <f>VLOOKUP(Utility_Name,Utility_List[],2, TRUE)</f>
        <v>4</v>
      </c>
      <c r="D2" s="68" t="str">
        <f t="shared" ref="D2:D11" si="1">Utility_Name</f>
        <v>Benton County PUD #1</v>
      </c>
      <c r="E2" s="105" t="s">
        <v>435</v>
      </c>
      <c r="F2" s="105" t="s">
        <v>30</v>
      </c>
      <c r="G2" s="105" t="s">
        <v>243</v>
      </c>
      <c r="H2" s="105">
        <v>0.84499000000000002</v>
      </c>
      <c r="I2" s="105" t="s">
        <v>248</v>
      </c>
    </row>
    <row r="3" spans="1:9" x14ac:dyDescent="0.25">
      <c r="A3" s="68" t="str">
        <f t="shared" ref="A3:A11" si="2">CEIP_ID</f>
        <v>2026_4</v>
      </c>
      <c r="B3" s="68">
        <f t="shared" si="0"/>
        <v>2026</v>
      </c>
      <c r="C3" s="68">
        <f>VLOOKUP(Utility_Name,Utility_List[],2, TRUE)</f>
        <v>4</v>
      </c>
      <c r="D3" s="68" t="str">
        <f t="shared" si="1"/>
        <v>Benton County PUD #1</v>
      </c>
      <c r="E3" s="133" t="s">
        <v>435</v>
      </c>
      <c r="F3" s="133" t="s">
        <v>30</v>
      </c>
      <c r="G3" s="133" t="s">
        <v>244</v>
      </c>
      <c r="H3" s="133">
        <v>0.84499000000000002</v>
      </c>
      <c r="I3" s="133" t="s">
        <v>248</v>
      </c>
    </row>
    <row r="4" spans="1:9" x14ac:dyDescent="0.25">
      <c r="A4" s="68" t="str">
        <f t="shared" si="2"/>
        <v>2026_4</v>
      </c>
      <c r="B4" s="68">
        <f t="shared" si="0"/>
        <v>2026</v>
      </c>
      <c r="C4" s="68">
        <f>VLOOKUP(Utility_Name,Utility_List[],2, TRUE)</f>
        <v>4</v>
      </c>
      <c r="D4" s="68" t="str">
        <f t="shared" si="1"/>
        <v>Benton County PUD #1</v>
      </c>
      <c r="E4" s="133" t="s">
        <v>435</v>
      </c>
      <c r="F4" s="133" t="s">
        <v>30</v>
      </c>
      <c r="G4" s="133" t="s">
        <v>245</v>
      </c>
      <c r="H4" s="133">
        <v>0.84497999999999995</v>
      </c>
      <c r="I4" s="133" t="s">
        <v>248</v>
      </c>
    </row>
    <row r="5" spans="1:9" x14ac:dyDescent="0.25">
      <c r="A5" s="68" t="str">
        <f t="shared" si="2"/>
        <v>2026_4</v>
      </c>
      <c r="B5" s="68">
        <f t="shared" si="0"/>
        <v>2026</v>
      </c>
      <c r="C5" s="68">
        <f>VLOOKUP(Utility_Name,Utility_List[],2, TRUE)</f>
        <v>4</v>
      </c>
      <c r="D5" s="68" t="str">
        <f t="shared" si="1"/>
        <v>Benton County PUD #1</v>
      </c>
      <c r="E5" s="133" t="s">
        <v>435</v>
      </c>
      <c r="F5" s="133" t="s">
        <v>30</v>
      </c>
      <c r="G5" s="133" t="s">
        <v>246</v>
      </c>
      <c r="H5" s="133">
        <v>0.84497999999999995</v>
      </c>
      <c r="I5" s="133" t="s">
        <v>248</v>
      </c>
    </row>
    <row r="6" spans="1:9" x14ac:dyDescent="0.25">
      <c r="A6" s="68" t="str">
        <f t="shared" si="2"/>
        <v>2026_4</v>
      </c>
      <c r="B6" s="68">
        <f t="shared" si="0"/>
        <v>2026</v>
      </c>
      <c r="C6" s="68">
        <f>VLOOKUP(Utility_Name,Utility_List[],2, TRUE)</f>
        <v>4</v>
      </c>
      <c r="D6" s="68" t="str">
        <f t="shared" si="1"/>
        <v>Benton County PUD #1</v>
      </c>
      <c r="E6" s="133" t="s">
        <v>435</v>
      </c>
      <c r="F6" s="133" t="s">
        <v>30</v>
      </c>
      <c r="G6" s="133" t="s">
        <v>22</v>
      </c>
      <c r="H6" s="133">
        <v>0.84497999999999995</v>
      </c>
      <c r="I6" s="133" t="s">
        <v>248</v>
      </c>
    </row>
    <row r="7" spans="1:9" x14ac:dyDescent="0.25">
      <c r="A7" s="68" t="str">
        <f t="shared" si="2"/>
        <v>2026_4</v>
      </c>
      <c r="B7" s="68">
        <f t="shared" si="0"/>
        <v>2026</v>
      </c>
      <c r="C7" s="68">
        <f>VLOOKUP(Utility_Name,Utility_List[],2, TRUE)</f>
        <v>4</v>
      </c>
      <c r="D7" s="68" t="str">
        <f t="shared" si="1"/>
        <v>Benton County PUD #1</v>
      </c>
      <c r="E7" s="133" t="s">
        <v>435</v>
      </c>
      <c r="F7" s="133" t="s">
        <v>31</v>
      </c>
      <c r="G7" s="133" t="s">
        <v>243</v>
      </c>
      <c r="H7" s="133">
        <v>0.10580000000000001</v>
      </c>
      <c r="I7" s="133" t="s">
        <v>248</v>
      </c>
    </row>
    <row r="8" spans="1:9" x14ac:dyDescent="0.25">
      <c r="A8" s="68" t="str">
        <f t="shared" si="2"/>
        <v>2026_4</v>
      </c>
      <c r="B8" s="68">
        <f t="shared" si="0"/>
        <v>2026</v>
      </c>
      <c r="C8" s="68">
        <f>VLOOKUP(Utility_Name,Utility_List[],2, TRUE)</f>
        <v>4</v>
      </c>
      <c r="D8" s="68" t="str">
        <f t="shared" si="1"/>
        <v>Benton County PUD #1</v>
      </c>
      <c r="E8" s="133" t="s">
        <v>435</v>
      </c>
      <c r="F8" s="133" t="s">
        <v>31</v>
      </c>
      <c r="G8" s="133" t="s">
        <v>244</v>
      </c>
      <c r="H8" s="133">
        <v>0.10580000000000001</v>
      </c>
      <c r="I8" s="133" t="s">
        <v>248</v>
      </c>
    </row>
    <row r="9" spans="1:9" x14ac:dyDescent="0.25">
      <c r="A9" s="68" t="str">
        <f t="shared" si="2"/>
        <v>2026_4</v>
      </c>
      <c r="B9" s="68">
        <f t="shared" si="0"/>
        <v>2026</v>
      </c>
      <c r="C9" s="68">
        <f>VLOOKUP(Utility_Name,Utility_List[],2, TRUE)</f>
        <v>4</v>
      </c>
      <c r="D9" s="68" t="str">
        <f t="shared" si="1"/>
        <v>Benton County PUD #1</v>
      </c>
      <c r="E9" s="133" t="s">
        <v>435</v>
      </c>
      <c r="F9" s="133" t="s">
        <v>31</v>
      </c>
      <c r="G9" s="133" t="s">
        <v>245</v>
      </c>
      <c r="H9" s="133">
        <v>0.10580000000000001</v>
      </c>
      <c r="I9" s="133" t="s">
        <v>248</v>
      </c>
    </row>
    <row r="10" spans="1:9" x14ac:dyDescent="0.25">
      <c r="A10" s="68" t="str">
        <f t="shared" si="2"/>
        <v>2026_4</v>
      </c>
      <c r="B10" s="68">
        <f t="shared" si="0"/>
        <v>2026</v>
      </c>
      <c r="C10" s="68">
        <f>VLOOKUP(Utility_Name,Utility_List[],2, TRUE)</f>
        <v>4</v>
      </c>
      <c r="D10" s="68" t="str">
        <f t="shared" si="1"/>
        <v>Benton County PUD #1</v>
      </c>
      <c r="E10" s="133" t="s">
        <v>435</v>
      </c>
      <c r="F10" s="133" t="s">
        <v>31</v>
      </c>
      <c r="G10" s="133" t="s">
        <v>246</v>
      </c>
      <c r="H10" s="133">
        <v>0.10580000000000001</v>
      </c>
      <c r="I10" s="133" t="s">
        <v>248</v>
      </c>
    </row>
    <row r="11" spans="1:9" x14ac:dyDescent="0.25">
      <c r="A11" s="68" t="str">
        <f t="shared" si="2"/>
        <v>2026_4</v>
      </c>
      <c r="B11" s="68">
        <f t="shared" si="0"/>
        <v>2026</v>
      </c>
      <c r="C11" s="68">
        <f>VLOOKUP(Utility_Name,Utility_List[],2, TRUE)</f>
        <v>4</v>
      </c>
      <c r="D11" s="68" t="str">
        <f t="shared" si="1"/>
        <v>Benton County PUD #1</v>
      </c>
      <c r="E11" s="133" t="s">
        <v>435</v>
      </c>
      <c r="F11" s="133" t="s">
        <v>31</v>
      </c>
      <c r="G11" s="133" t="s">
        <v>22</v>
      </c>
      <c r="H11" s="133">
        <v>0.10580000000000001</v>
      </c>
      <c r="I11" s="133" t="s">
        <v>248</v>
      </c>
    </row>
  </sheetData>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sheetPr>
  <dimension ref="A1:H16"/>
  <sheetViews>
    <sheetView workbookViewId="0">
      <selection activeCell="E2" sqref="E2"/>
    </sheetView>
  </sheetViews>
  <sheetFormatPr defaultRowHeight="15" x14ac:dyDescent="0.25"/>
  <cols>
    <col min="1" max="1" width="18.7109375" bestFit="1" customWidth="1"/>
    <col min="2" max="2" width="25.5703125" customWidth="1"/>
    <col min="3" max="3" width="11.85546875" bestFit="1" customWidth="1"/>
    <col min="4" max="4" width="19.140625" bestFit="1" customWidth="1"/>
    <col min="5" max="5" width="20" bestFit="1" customWidth="1"/>
    <col min="6" max="6" width="8" bestFit="1" customWidth="1"/>
    <col min="7" max="7" width="12.85546875" bestFit="1" customWidth="1"/>
    <col min="8" max="8" width="8.42578125" bestFit="1" customWidth="1"/>
  </cols>
  <sheetData>
    <row r="1" spans="1:8" x14ac:dyDescent="0.25">
      <c r="A1" s="67" t="s">
        <v>236</v>
      </c>
      <c r="B1" s="67" t="s">
        <v>237</v>
      </c>
      <c r="C1" s="67" t="s">
        <v>238</v>
      </c>
      <c r="D1" s="67" t="s">
        <v>106</v>
      </c>
      <c r="E1" t="s">
        <v>4</v>
      </c>
      <c r="F1" t="s">
        <v>21</v>
      </c>
      <c r="G1" t="s">
        <v>37</v>
      </c>
      <c r="H1" t="s">
        <v>247</v>
      </c>
    </row>
    <row r="2" spans="1:8" x14ac:dyDescent="0.25">
      <c r="A2" s="68" t="str">
        <f t="shared" ref="A2:A16" si="0">CEIP_ID</f>
        <v>2026_4</v>
      </c>
      <c r="B2" s="68">
        <f t="shared" ref="B2:B16" si="1">Compliance_Year</f>
        <v>2026</v>
      </c>
      <c r="C2" s="68">
        <f>VLOOKUP(Utility_Name,Utility_List[],2, TRUE)</f>
        <v>4</v>
      </c>
      <c r="D2" s="68" t="str">
        <f t="shared" ref="D2:D16" si="2">Utility_Name</f>
        <v>Benton County PUD #1</v>
      </c>
      <c r="E2" s="105" t="s">
        <v>3</v>
      </c>
      <c r="F2" s="105" t="s">
        <v>436</v>
      </c>
      <c r="G2" s="105" t="s">
        <v>243</v>
      </c>
      <c r="H2" s="105">
        <v>1525885</v>
      </c>
    </row>
    <row r="3" spans="1:8" x14ac:dyDescent="0.25">
      <c r="A3" s="68" t="str">
        <f t="shared" si="0"/>
        <v>2026_4</v>
      </c>
      <c r="B3" s="68">
        <f t="shared" si="1"/>
        <v>2026</v>
      </c>
      <c r="C3" s="68">
        <f>VLOOKUP(Utility_Name,Utility_List[],2, TRUE)</f>
        <v>4</v>
      </c>
      <c r="D3" s="68" t="str">
        <f t="shared" si="2"/>
        <v>Benton County PUD #1</v>
      </c>
      <c r="E3" s="105" t="s">
        <v>3</v>
      </c>
      <c r="F3" s="105" t="s">
        <v>436</v>
      </c>
      <c r="G3" s="105" t="s">
        <v>244</v>
      </c>
      <c r="H3" s="105">
        <v>1528686</v>
      </c>
    </row>
    <row r="4" spans="1:8" x14ac:dyDescent="0.25">
      <c r="A4" s="68" t="str">
        <f t="shared" si="0"/>
        <v>2026_4</v>
      </c>
      <c r="B4" s="68">
        <f t="shared" si="1"/>
        <v>2026</v>
      </c>
      <c r="C4" s="68">
        <f>VLOOKUP(Utility_Name,Utility_List[],2, TRUE)</f>
        <v>4</v>
      </c>
      <c r="D4" s="68" t="str">
        <f t="shared" si="2"/>
        <v>Benton County PUD #1</v>
      </c>
      <c r="E4" s="133" t="s">
        <v>3</v>
      </c>
      <c r="F4" s="133" t="s">
        <v>436</v>
      </c>
      <c r="G4" s="133" t="s">
        <v>245</v>
      </c>
      <c r="H4" s="133">
        <v>1535566</v>
      </c>
    </row>
    <row r="5" spans="1:8" x14ac:dyDescent="0.25">
      <c r="A5" s="68" t="str">
        <f t="shared" si="0"/>
        <v>2026_4</v>
      </c>
      <c r="B5" s="68">
        <f t="shared" si="1"/>
        <v>2026</v>
      </c>
      <c r="C5" s="68">
        <f>VLOOKUP(Utility_Name,Utility_List[],2, TRUE)</f>
        <v>4</v>
      </c>
      <c r="D5" s="68" t="str">
        <f t="shared" si="2"/>
        <v>Benton County PUD #1</v>
      </c>
      <c r="E5" s="133" t="s">
        <v>3</v>
      </c>
      <c r="F5" s="133" t="s">
        <v>436</v>
      </c>
      <c r="G5" s="133" t="s">
        <v>246</v>
      </c>
      <c r="H5" s="133">
        <v>1533974</v>
      </c>
    </row>
    <row r="6" spans="1:8" x14ac:dyDescent="0.25">
      <c r="A6" s="68" t="str">
        <f t="shared" si="0"/>
        <v>2026_4</v>
      </c>
      <c r="B6" s="68">
        <f t="shared" si="1"/>
        <v>2026</v>
      </c>
      <c r="C6" s="68">
        <f>VLOOKUP(Utility_Name,Utility_List[],2, TRUE)</f>
        <v>4</v>
      </c>
      <c r="D6" s="68" t="str">
        <f t="shared" si="2"/>
        <v>Benton County PUD #1</v>
      </c>
      <c r="E6" s="133" t="s">
        <v>3</v>
      </c>
      <c r="F6" s="133" t="s">
        <v>436</v>
      </c>
      <c r="G6" s="133" t="s">
        <v>22</v>
      </c>
      <c r="H6" s="133">
        <v>6124111</v>
      </c>
    </row>
    <row r="7" spans="1:8" x14ac:dyDescent="0.25">
      <c r="A7" s="68" t="str">
        <f t="shared" si="0"/>
        <v>2026_4</v>
      </c>
      <c r="B7" s="68">
        <f t="shared" si="1"/>
        <v>2026</v>
      </c>
      <c r="C7" s="68">
        <f>VLOOKUP(Utility_Name,Utility_List[],2, TRUE)</f>
        <v>4</v>
      </c>
      <c r="D7" s="68" t="str">
        <f t="shared" si="2"/>
        <v>Benton County PUD #1</v>
      </c>
      <c r="E7" s="133" t="s">
        <v>6</v>
      </c>
      <c r="F7" s="133" t="s">
        <v>437</v>
      </c>
      <c r="G7" s="133" t="s">
        <v>243</v>
      </c>
      <c r="H7" s="133">
        <v>4555</v>
      </c>
    </row>
    <row r="8" spans="1:8" x14ac:dyDescent="0.25">
      <c r="A8" s="68" t="str">
        <f t="shared" si="0"/>
        <v>2026_4</v>
      </c>
      <c r="B8" s="68">
        <f t="shared" si="1"/>
        <v>2026</v>
      </c>
      <c r="C8" s="68">
        <f>VLOOKUP(Utility_Name,Utility_List[],2, TRUE)</f>
        <v>4</v>
      </c>
      <c r="D8" s="68" t="str">
        <f t="shared" si="2"/>
        <v>Benton County PUD #1</v>
      </c>
      <c r="E8" s="133" t="s">
        <v>6</v>
      </c>
      <c r="F8" s="133" t="s">
        <v>437</v>
      </c>
      <c r="G8" s="133" t="s">
        <v>244</v>
      </c>
      <c r="H8" s="133">
        <v>5120</v>
      </c>
    </row>
    <row r="9" spans="1:8" x14ac:dyDescent="0.25">
      <c r="A9" s="68" t="str">
        <f t="shared" si="0"/>
        <v>2026_4</v>
      </c>
      <c r="B9" s="68">
        <f t="shared" si="1"/>
        <v>2026</v>
      </c>
      <c r="C9" s="68">
        <f>VLOOKUP(Utility_Name,Utility_List[],2, TRUE)</f>
        <v>4</v>
      </c>
      <c r="D9" s="68" t="str">
        <f t="shared" si="2"/>
        <v>Benton County PUD #1</v>
      </c>
      <c r="E9" s="133" t="s">
        <v>6</v>
      </c>
      <c r="F9" s="133" t="s">
        <v>437</v>
      </c>
      <c r="G9" s="133" t="s">
        <v>245</v>
      </c>
      <c r="H9" s="133">
        <v>5800</v>
      </c>
    </row>
    <row r="10" spans="1:8" x14ac:dyDescent="0.25">
      <c r="A10" s="68" t="str">
        <f t="shared" si="0"/>
        <v>2026_4</v>
      </c>
      <c r="B10" s="68">
        <f t="shared" si="1"/>
        <v>2026</v>
      </c>
      <c r="C10" s="68">
        <f>VLOOKUP(Utility_Name,Utility_List[],2, TRUE)</f>
        <v>4</v>
      </c>
      <c r="D10" s="68" t="str">
        <f t="shared" si="2"/>
        <v>Benton County PUD #1</v>
      </c>
      <c r="E10" s="133" t="s">
        <v>6</v>
      </c>
      <c r="F10" s="133" t="s">
        <v>437</v>
      </c>
      <c r="G10" s="133" t="s">
        <v>246</v>
      </c>
      <c r="H10" s="133">
        <v>7191</v>
      </c>
    </row>
    <row r="11" spans="1:8" x14ac:dyDescent="0.25">
      <c r="A11" s="68" t="str">
        <f t="shared" si="0"/>
        <v>2026_4</v>
      </c>
      <c r="B11" s="68">
        <f t="shared" si="1"/>
        <v>2026</v>
      </c>
      <c r="C11" s="68">
        <f>VLOOKUP(Utility_Name,Utility_List[],2, TRUE)</f>
        <v>4</v>
      </c>
      <c r="D11" s="68" t="str">
        <f t="shared" si="2"/>
        <v>Benton County PUD #1</v>
      </c>
      <c r="E11" s="133" t="s">
        <v>6</v>
      </c>
      <c r="F11" s="133" t="s">
        <v>437</v>
      </c>
      <c r="G11" s="133" t="s">
        <v>22</v>
      </c>
      <c r="H11" s="133">
        <v>22666</v>
      </c>
    </row>
    <row r="12" spans="1:8" x14ac:dyDescent="0.25">
      <c r="A12" s="68" t="str">
        <f t="shared" si="0"/>
        <v>2026_4</v>
      </c>
      <c r="B12" s="68">
        <f t="shared" si="1"/>
        <v>2026</v>
      </c>
      <c r="C12" s="68">
        <f>VLOOKUP(Utility_Name,Utility_List[],2, TRUE)</f>
        <v>4</v>
      </c>
      <c r="D12" s="68" t="str">
        <f t="shared" si="2"/>
        <v>Benton County PUD #1</v>
      </c>
      <c r="E12" s="133" t="s">
        <v>5</v>
      </c>
      <c r="F12" s="133" t="s">
        <v>438</v>
      </c>
      <c r="G12" s="133" t="s">
        <v>243</v>
      </c>
      <c r="H12" s="133">
        <v>0</v>
      </c>
    </row>
    <row r="13" spans="1:8" x14ac:dyDescent="0.25">
      <c r="A13" s="68" t="str">
        <f t="shared" si="0"/>
        <v>2026_4</v>
      </c>
      <c r="B13" s="68">
        <f t="shared" si="1"/>
        <v>2026</v>
      </c>
      <c r="C13" s="68">
        <f>VLOOKUP(Utility_Name,Utility_List[],2, TRUE)</f>
        <v>4</v>
      </c>
      <c r="D13" s="68" t="str">
        <f t="shared" si="2"/>
        <v>Benton County PUD #1</v>
      </c>
      <c r="E13" s="133" t="s">
        <v>5</v>
      </c>
      <c r="F13" s="133" t="s">
        <v>438</v>
      </c>
      <c r="G13" s="133" t="s">
        <v>244</v>
      </c>
      <c r="H13" s="133">
        <v>0</v>
      </c>
    </row>
    <row r="14" spans="1:8" x14ac:dyDescent="0.25">
      <c r="A14" s="68" t="str">
        <f t="shared" si="0"/>
        <v>2026_4</v>
      </c>
      <c r="B14" s="68">
        <f t="shared" si="1"/>
        <v>2026</v>
      </c>
      <c r="C14" s="68">
        <f>VLOOKUP(Utility_Name,Utility_List[],2, TRUE)</f>
        <v>4</v>
      </c>
      <c r="D14" s="68" t="str">
        <f t="shared" si="2"/>
        <v>Benton County PUD #1</v>
      </c>
      <c r="E14" s="133" t="s">
        <v>5</v>
      </c>
      <c r="F14" s="133" t="s">
        <v>438</v>
      </c>
      <c r="G14" s="133" t="s">
        <v>245</v>
      </c>
      <c r="H14" s="133">
        <v>0</v>
      </c>
    </row>
    <row r="15" spans="1:8" x14ac:dyDescent="0.25">
      <c r="A15" s="68" t="str">
        <f t="shared" si="0"/>
        <v>2026_4</v>
      </c>
      <c r="B15" s="68">
        <f t="shared" si="1"/>
        <v>2026</v>
      </c>
      <c r="C15" s="68">
        <f>VLOOKUP(Utility_Name,Utility_List[],2, TRUE)</f>
        <v>4</v>
      </c>
      <c r="D15" s="68" t="str">
        <f t="shared" si="2"/>
        <v>Benton County PUD #1</v>
      </c>
      <c r="E15" s="133" t="s">
        <v>5</v>
      </c>
      <c r="F15" s="133" t="s">
        <v>438</v>
      </c>
      <c r="G15" s="133" t="s">
        <v>246</v>
      </c>
      <c r="H15" s="133">
        <v>0</v>
      </c>
    </row>
    <row r="16" spans="1:8" x14ac:dyDescent="0.25">
      <c r="A16" s="68" t="str">
        <f t="shared" si="0"/>
        <v>2026_4</v>
      </c>
      <c r="B16" s="68">
        <f t="shared" si="1"/>
        <v>2026</v>
      </c>
      <c r="C16" s="68">
        <f>VLOOKUP(Utility_Name,Utility_List[],2, TRUE)</f>
        <v>4</v>
      </c>
      <c r="D16" s="68" t="str">
        <f t="shared" si="2"/>
        <v>Benton County PUD #1</v>
      </c>
      <c r="E16" s="133" t="s">
        <v>5</v>
      </c>
      <c r="F16" s="133" t="s">
        <v>438</v>
      </c>
      <c r="G16" s="133" t="s">
        <v>22</v>
      </c>
      <c r="H16" s="133">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sheetPr>
  <dimension ref="A1:N2"/>
  <sheetViews>
    <sheetView workbookViewId="0">
      <selection activeCell="B5" sqref="B5:C5"/>
    </sheetView>
  </sheetViews>
  <sheetFormatPr defaultRowHeight="15" x14ac:dyDescent="0.25"/>
  <cols>
    <col min="1" max="1" width="9" bestFit="1" customWidth="1"/>
    <col min="2" max="2" width="31.5703125" bestFit="1" customWidth="1"/>
    <col min="3" max="3" width="81.140625" bestFit="1" customWidth="1"/>
    <col min="4" max="4" width="72.28515625" bestFit="1" customWidth="1"/>
    <col min="5" max="7" width="17.85546875" bestFit="1" customWidth="1"/>
    <col min="8" max="8" width="81.140625" bestFit="1" customWidth="1"/>
    <col min="9" max="9" width="36.5703125" bestFit="1" customWidth="1"/>
    <col min="10" max="12" width="19.28515625" bestFit="1" customWidth="1"/>
    <col min="13" max="13" width="81.140625" bestFit="1" customWidth="1"/>
    <col min="14" max="14" width="10" bestFit="1" customWidth="1"/>
  </cols>
  <sheetData>
    <row r="1" spans="1:14" x14ac:dyDescent="0.25">
      <c r="A1" t="s">
        <v>275</v>
      </c>
      <c r="B1" t="s">
        <v>0</v>
      </c>
      <c r="C1" t="s">
        <v>26</v>
      </c>
      <c r="D1" t="s">
        <v>222</v>
      </c>
      <c r="E1" t="s">
        <v>223</v>
      </c>
      <c r="F1" t="s">
        <v>224</v>
      </c>
      <c r="G1" t="s">
        <v>225</v>
      </c>
      <c r="H1" t="s">
        <v>226</v>
      </c>
      <c r="I1" t="s">
        <v>227</v>
      </c>
      <c r="J1" t="s">
        <v>228</v>
      </c>
      <c r="K1" t="s">
        <v>229</v>
      </c>
      <c r="L1" t="s">
        <v>230</v>
      </c>
      <c r="M1" t="s">
        <v>278</v>
      </c>
      <c r="N1" t="s">
        <v>413</v>
      </c>
    </row>
    <row r="2" spans="1:14" x14ac:dyDescent="0.25">
      <c r="A2" t="s">
        <v>440</v>
      </c>
      <c r="B2" t="s">
        <v>443</v>
      </c>
      <c r="C2" t="s">
        <v>442</v>
      </c>
      <c r="D2" t="s">
        <v>450</v>
      </c>
      <c r="E2" t="s">
        <v>439</v>
      </c>
      <c r="F2" t="s">
        <v>439</v>
      </c>
      <c r="G2" t="s">
        <v>439</v>
      </c>
      <c r="H2" t="s">
        <v>461</v>
      </c>
      <c r="I2" t="s">
        <v>459</v>
      </c>
      <c r="J2" t="s">
        <v>439</v>
      </c>
      <c r="K2" t="s">
        <v>439</v>
      </c>
      <c r="L2" t="s">
        <v>439</v>
      </c>
      <c r="M2" t="s">
        <v>460</v>
      </c>
      <c r="N2" t="s">
        <v>434</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F910F-97A7-48FF-AD7C-253E7B4586C2}">
  <sheetPr>
    <tabColor theme="8"/>
  </sheetPr>
  <dimension ref="A1:T16"/>
  <sheetViews>
    <sheetView workbookViewId="0">
      <selection activeCell="B5" sqref="B5:C5"/>
    </sheetView>
  </sheetViews>
  <sheetFormatPr defaultRowHeight="15" x14ac:dyDescent="0.25"/>
  <cols>
    <col min="1" max="1" width="11.85546875" bestFit="1" customWidth="1"/>
    <col min="2" max="2" width="80.7109375" bestFit="1" customWidth="1"/>
    <col min="3" max="3" width="17.5703125" bestFit="1" customWidth="1"/>
    <col min="4" max="4" width="19.28515625" bestFit="1" customWidth="1"/>
    <col min="5" max="5" width="15.140625" bestFit="1" customWidth="1"/>
    <col min="6" max="6" width="16" bestFit="1" customWidth="1"/>
    <col min="7" max="9" width="15.42578125" bestFit="1" customWidth="1"/>
    <col min="10" max="12" width="16.85546875" bestFit="1" customWidth="1"/>
    <col min="13" max="16" width="80.7109375" bestFit="1" customWidth="1"/>
    <col min="17" max="17" width="75.140625" bestFit="1" customWidth="1"/>
    <col min="18" max="18" width="38.85546875" bestFit="1" customWidth="1"/>
    <col min="19" max="19" width="46" bestFit="1" customWidth="1"/>
    <col min="20" max="20" width="80.7109375" bestFit="1" customWidth="1"/>
  </cols>
  <sheetData>
    <row r="1" spans="1:20" x14ac:dyDescent="0.25">
      <c r="A1" t="s">
        <v>276</v>
      </c>
      <c r="B1" t="s">
        <v>2</v>
      </c>
      <c r="C1" t="s">
        <v>1</v>
      </c>
      <c r="D1" t="s">
        <v>4</v>
      </c>
      <c r="E1" t="s">
        <v>24</v>
      </c>
      <c r="F1" t="s">
        <v>73</v>
      </c>
      <c r="G1" t="s">
        <v>220</v>
      </c>
      <c r="H1" t="s">
        <v>221</v>
      </c>
      <c r="I1" t="s">
        <v>231</v>
      </c>
      <c r="J1" t="s">
        <v>232</v>
      </c>
      <c r="K1" t="s">
        <v>233</v>
      </c>
      <c r="L1" t="s">
        <v>234</v>
      </c>
      <c r="M1" t="s">
        <v>415</v>
      </c>
      <c r="N1" t="s">
        <v>416</v>
      </c>
      <c r="O1" t="s">
        <v>417</v>
      </c>
      <c r="P1" t="s">
        <v>418</v>
      </c>
      <c r="Q1" t="s">
        <v>29</v>
      </c>
      <c r="R1" t="s">
        <v>27</v>
      </c>
      <c r="S1" t="s">
        <v>28</v>
      </c>
      <c r="T1" t="s">
        <v>419</v>
      </c>
    </row>
    <row r="2" spans="1:20" x14ac:dyDescent="0.25">
      <c r="A2" t="s">
        <v>397</v>
      </c>
      <c r="B2" t="s">
        <v>261</v>
      </c>
    </row>
    <row r="3" spans="1:20" x14ac:dyDescent="0.25">
      <c r="A3" t="s">
        <v>398</v>
      </c>
      <c r="B3" t="s">
        <v>308</v>
      </c>
    </row>
    <row r="4" spans="1:20" x14ac:dyDescent="0.25">
      <c r="A4" t="s">
        <v>399</v>
      </c>
      <c r="B4" t="s">
        <v>262</v>
      </c>
    </row>
    <row r="5" spans="1:20" x14ac:dyDescent="0.25">
      <c r="A5" t="s">
        <v>400</v>
      </c>
      <c r="B5" t="s">
        <v>263</v>
      </c>
    </row>
    <row r="6" spans="1:20" x14ac:dyDescent="0.25">
      <c r="A6" t="s">
        <v>401</v>
      </c>
      <c r="B6" t="s">
        <v>264</v>
      </c>
    </row>
    <row r="7" spans="1:20" x14ac:dyDescent="0.25">
      <c r="A7" t="s">
        <v>402</v>
      </c>
      <c r="B7" t="s">
        <v>265</v>
      </c>
    </row>
    <row r="8" spans="1:20" x14ac:dyDescent="0.25">
      <c r="A8" t="s">
        <v>403</v>
      </c>
      <c r="B8" t="s">
        <v>266</v>
      </c>
    </row>
    <row r="9" spans="1:20" x14ac:dyDescent="0.25">
      <c r="A9" t="s">
        <v>404</v>
      </c>
      <c r="B9" t="s">
        <v>267</v>
      </c>
    </row>
    <row r="10" spans="1:20" x14ac:dyDescent="0.25">
      <c r="A10" t="s">
        <v>405</v>
      </c>
      <c r="B10" t="s">
        <v>268</v>
      </c>
    </row>
    <row r="11" spans="1:20" x14ac:dyDescent="0.25">
      <c r="A11" t="s">
        <v>406</v>
      </c>
      <c r="B11" t="s">
        <v>269</v>
      </c>
    </row>
    <row r="12" spans="1:20" x14ac:dyDescent="0.25">
      <c r="A12" t="s">
        <v>407</v>
      </c>
      <c r="B12" t="s">
        <v>270</v>
      </c>
    </row>
    <row r="13" spans="1:20" x14ac:dyDescent="0.25">
      <c r="A13" t="s">
        <v>408</v>
      </c>
      <c r="B13" t="s">
        <v>271</v>
      </c>
    </row>
    <row r="14" spans="1:20" x14ac:dyDescent="0.25">
      <c r="A14" t="s">
        <v>409</v>
      </c>
      <c r="B14" t="s">
        <v>272</v>
      </c>
    </row>
    <row r="15" spans="1:20" x14ac:dyDescent="0.25">
      <c r="A15" t="s">
        <v>410</v>
      </c>
      <c r="B15" t="s">
        <v>273</v>
      </c>
    </row>
    <row r="16" spans="1:20" x14ac:dyDescent="0.25">
      <c r="A16" t="s">
        <v>411</v>
      </c>
      <c r="B16" t="s">
        <v>274</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sheetPr>
  <dimension ref="A1:L2"/>
  <sheetViews>
    <sheetView workbookViewId="0">
      <selection activeCell="E2" sqref="E2"/>
    </sheetView>
  </sheetViews>
  <sheetFormatPr defaultRowHeight="15" x14ac:dyDescent="0.25"/>
  <cols>
    <col min="2" max="2" width="14.85546875" bestFit="1" customWidth="1"/>
    <col min="3" max="3" width="10.5703125" bestFit="1" customWidth="1"/>
    <col min="4" max="4" width="19.140625" bestFit="1" customWidth="1"/>
    <col min="5" max="5" width="23.85546875" bestFit="1" customWidth="1"/>
    <col min="6" max="6" width="29.85546875" bestFit="1" customWidth="1"/>
    <col min="7" max="7" width="12.5703125" bestFit="1" customWidth="1"/>
    <col min="8" max="8" width="9.5703125" bestFit="1" customWidth="1"/>
    <col min="9" max="9" width="14.85546875" bestFit="1" customWidth="1"/>
    <col min="10" max="10" width="21.140625" bestFit="1" customWidth="1"/>
    <col min="11" max="11" width="22.28515625" bestFit="1" customWidth="1"/>
  </cols>
  <sheetData>
    <row r="1" spans="1:12" x14ac:dyDescent="0.25">
      <c r="A1" s="67" t="s">
        <v>236</v>
      </c>
      <c r="B1" s="67" t="s">
        <v>237</v>
      </c>
      <c r="C1" s="67" t="s">
        <v>238</v>
      </c>
      <c r="D1" s="67" t="s">
        <v>106</v>
      </c>
      <c r="E1" s="67" t="s">
        <v>253</v>
      </c>
      <c r="F1" s="67" t="s">
        <v>83</v>
      </c>
      <c r="G1" s="67" t="s">
        <v>255</v>
      </c>
      <c r="H1" s="67" t="s">
        <v>256</v>
      </c>
      <c r="I1" s="67" t="s">
        <v>257</v>
      </c>
      <c r="J1" s="67" t="s">
        <v>258</v>
      </c>
      <c r="K1" s="67" t="s">
        <v>259</v>
      </c>
      <c r="L1" s="67" t="s">
        <v>260</v>
      </c>
    </row>
    <row r="2" spans="1:12" x14ac:dyDescent="0.25">
      <c r="A2" s="68" t="str">
        <f>CEIP_ID</f>
        <v>2026_4</v>
      </c>
      <c r="B2" s="68">
        <f>Compliance_Year</f>
        <v>2026</v>
      </c>
      <c r="C2" s="68">
        <f>VLOOKUP(Utility_Name,Utility_List[],2, TRUE)</f>
        <v>4</v>
      </c>
      <c r="D2" s="68" t="str">
        <f>Utility_Name</f>
        <v>Benton County PUD #1</v>
      </c>
      <c r="E2" t="str">
        <f>Interim_Targets_Description</f>
        <v>Benton PUD's interim target of 95% clean energy exceeds the 80% minimum required by 2030 and is an increase over its average of 86% from 2021-2024. Benton PUD's clean energy forecast has increased from recent actuals primarily due to Benton PUD's conversion of its BPA Power Sales Agreement from Slice/Block to Load Following, effective October 1, 2023. The clean energy forecast is also more favorable than recent actuals due to recent low water years reducing hydroelectric production, whereas the forecast assumes average water. Having recent actuals above 80% and a 95% clean energy forecast demonstrates progress toward meeting the CETA standards. Furthermore, it demonstrates that no incremental specific actions are needed at this time to meet the CETA standards, except for the specific actions to ensure an equitable transition.</v>
      </c>
      <c r="F2" t="str">
        <f>Conservation_Assessment_Method</f>
        <v>Conservation Potential Assessment</v>
      </c>
      <c r="G2" t="str">
        <f>CPA_Hyperlink</f>
        <v>https://www.bentonpud.org/about-benton-pud/planning-performance/resource-planning?tab=Conservation</v>
      </c>
      <c r="H2" t="str">
        <f>CPA_Notes</f>
        <v>Benton PUD prepares a Conservation Potential Assessment (CPA) every 2 years, as required by the Energy Independence Act (RCW 19.285). Benton PUD's most recent CPA was approved by Commission Resolution No. 2700 on 8/12/2025 and is available for download at the website linked above.</v>
      </c>
      <c r="I2" t="str">
        <f>DR_Methodology</f>
        <v>Yes</v>
      </c>
      <c r="J2" t="str">
        <f>DR_Assessment_Findings</f>
        <v>At this time, Benton PUD has not found demand response (DR) to be cost-effective, reliable, and feasible. Benton PUD's DR target of 0 MW, same as the 2022-2025 CEIP, remains sufficient for Benton PUD to meet its obligation to comply with the CETA Standards and is consistent with Benton PUD's resource plan. If meeting the CETA standards required pursuing new resources in the future, Benton PUD would reference its latest Demand Response Potential Assessment (DRPA) to identify cost-effective DR product candidates that would then be subjected to further evaluation to determine if pursuing DR is cost-effective, reliable and feasible and if pursuing DR achieves the CETA targets and resource plan needs at the lowest reasonable cost, considering risk.
Benton PUD's DRPA should be considered an initial screening of the relative cost-effectiveness between DR products rather than a final conclusion that a particular DR product is or is not cost-effective. The 2025 DRPA identified DR opportunities across a mix of residential, commercial, industrial, and agricultural irrigation. Referring to Table 1-1, the top three cost-effective summer DR candidates were: 1) 15 MW of Residential Critical Peak Pricing, 2) 14 MW of Large Farm Irrigation Demand Curtailment, and 3) 1 MW of Industrial Demand Curtailment. Referring to Table 1-2, the top three cost-effective winter DR candidates were: 1) 1 MW of Industrial Demand Curtailment, 2) 6 MW of Residential Space Heating Switch, and 3) 2 MW of Residential Critical Peak Pricing.
Refer to Section 7 of the 2025 DRPA for a discussion on barriers to pursuing DR, which includes the recognition that the District has already implemented residential time-of-day demand rates, independent of any CETA requirements. Furthermore, Benton PUD's DR target is derived from other considerations beyond its DRPA, including, but not limited to, the following: whether or not DR is needed to meet the CETA standards or resource planning needs, whether or not BPA's current or future contracts and rate structures incentivize demand response, and whether or not it's feasible for Benton PUD to stand-up a DR program within a given time period. Lastly, DR as defined in CETA, is more closely aligned with utilities facing wholesale power market price volatility and capacity needs related to resource adequacy, which are not drivers for a BPA full requirements utility with a BPA load following contract, like Benton PUD.</v>
      </c>
      <c r="K2" t="str">
        <f>DR_Assessment_Hyperlink</f>
        <v>https://www.bentonpud.org/about-benton-pud/planning-performance/resource-planning?tab=Demand_Response</v>
      </c>
      <c r="L2" t="str">
        <f>DR_Notes</f>
        <v>Benton PUD prepares a Demand Response Potential Assessment every two years to support the Clean Energy Transformation Act requirement to assess the amount of demand response resource that is cost-effective, reliable, and feasible. Benton PUD's most recent DRPA was completed 6/20/2025 and is available for download at the website linked above.</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D15"/>
  <sheetViews>
    <sheetView showGridLines="0" tabSelected="1" zoomScale="115" zoomScaleNormal="115" zoomScaleSheetLayoutView="100" workbookViewId="0"/>
  </sheetViews>
  <sheetFormatPr defaultRowHeight="15" x14ac:dyDescent="0.25"/>
  <cols>
    <col min="1" max="1" width="6.140625" customWidth="1"/>
    <col min="2" max="2" width="64.140625" customWidth="1"/>
    <col min="3" max="3" width="41.7109375" bestFit="1" customWidth="1"/>
    <col min="7" max="7" width="14" customWidth="1"/>
    <col min="8" max="8" width="12" bestFit="1" customWidth="1"/>
    <col min="9" max="9" width="57.140625" customWidth="1"/>
    <col min="10" max="10" width="33" customWidth="1"/>
  </cols>
  <sheetData>
    <row r="1" spans="2:4" s="25" customFormat="1" x14ac:dyDescent="0.25"/>
    <row r="2" spans="2:4" s="25" customFormat="1" ht="36" x14ac:dyDescent="0.55000000000000004">
      <c r="B2" s="24" t="s">
        <v>111</v>
      </c>
    </row>
    <row r="3" spans="2:4" s="25" customFormat="1" x14ac:dyDescent="0.25"/>
    <row r="5" spans="2:4" x14ac:dyDescent="0.25">
      <c r="B5" s="104" t="s">
        <v>430</v>
      </c>
    </row>
    <row r="6" spans="2:4" x14ac:dyDescent="0.25">
      <c r="B6" s="42" t="s">
        <v>206</v>
      </c>
      <c r="C6" s="97">
        <v>2026</v>
      </c>
      <c r="D6" s="156"/>
    </row>
    <row r="7" spans="2:4" ht="15.75" thickBot="1" x14ac:dyDescent="0.3">
      <c r="B7" s="42" t="s">
        <v>110</v>
      </c>
      <c r="C7" s="49" t="str">
        <f>C6 &amp; "-" &amp; C6+3</f>
        <v>2026-2029</v>
      </c>
      <c r="D7" s="156"/>
    </row>
    <row r="8" spans="2:4" ht="15.75" thickBot="1" x14ac:dyDescent="0.3">
      <c r="B8" s="42" t="s">
        <v>106</v>
      </c>
      <c r="C8" s="50" t="s">
        <v>115</v>
      </c>
      <c r="D8" s="156"/>
    </row>
    <row r="9" spans="2:4" x14ac:dyDescent="0.25">
      <c r="B9" s="42" t="s">
        <v>107</v>
      </c>
      <c r="C9" s="51">
        <v>45958</v>
      </c>
      <c r="D9" s="155"/>
    </row>
    <row r="10" spans="2:4" x14ac:dyDescent="0.25">
      <c r="B10" s="42" t="s">
        <v>108</v>
      </c>
      <c r="C10" s="29" t="s">
        <v>431</v>
      </c>
      <c r="D10" s="156"/>
    </row>
    <row r="11" spans="2:4" x14ac:dyDescent="0.25">
      <c r="B11" s="42" t="s">
        <v>109</v>
      </c>
      <c r="C11" s="29" t="s">
        <v>432</v>
      </c>
      <c r="D11" s="155"/>
    </row>
    <row r="12" spans="2:4" x14ac:dyDescent="0.25">
      <c r="B12" s="42" t="s">
        <v>104</v>
      </c>
      <c r="C12" s="65" t="s">
        <v>433</v>
      </c>
      <c r="D12" s="155"/>
    </row>
    <row r="13" spans="2:4" ht="45.75" thickBot="1" x14ac:dyDescent="0.3">
      <c r="B13" s="42" t="s">
        <v>105</v>
      </c>
      <c r="C13" s="150" t="s">
        <v>446</v>
      </c>
      <c r="D13" s="155"/>
    </row>
    <row r="14" spans="2:4" ht="15.75" thickBot="1" x14ac:dyDescent="0.3">
      <c r="B14" s="42" t="s">
        <v>184</v>
      </c>
      <c r="C14" s="50" t="s">
        <v>89</v>
      </c>
      <c r="D14" s="156"/>
    </row>
    <row r="15" spans="2:4" ht="15.75" thickBot="1" x14ac:dyDescent="0.3">
      <c r="B15" s="42" t="s">
        <v>235</v>
      </c>
      <c r="C15" s="50" t="s">
        <v>89</v>
      </c>
      <c r="D15" s="156"/>
    </row>
  </sheetData>
  <sheetProtection algorithmName="SHA-512" hashValue="y0xhB8aWZd6SlE8anQVtds93lVOB88nwHCrpf/hKtvuDIVCG7gW1Dfhk7XtLGFoQvkXq4k/GLPD7stlZ8xfBCQ==" saltValue="OmFCO2Mh5vCiumTuIqfk4g==" spinCount="100000" sheet="1" formatCells="0" formatColumns="0" formatRows="0" insertHyperlinks="0"/>
  <dataConsolidate/>
  <dataValidations count="3">
    <dataValidation type="list" allowBlank="1" showInputMessage="1" showErrorMessage="1" sqref="C8" xr:uid="{00000000-0002-0000-0100-000000000000}">
      <formula1>INDIRECT("Utility_List[Utility Name]")</formula1>
    </dataValidation>
    <dataValidation allowBlank="1" showInputMessage="1" showErrorMessage="1" sqref="J8" xr:uid="{00000000-0002-0000-0100-000001000000}"/>
    <dataValidation type="list" allowBlank="1" showInputMessage="1" showErrorMessage="1" sqref="C14:C15" xr:uid="{00000000-0002-0000-0100-000002000000}">
      <formula1>INDIRECT("Binary_Compliant_List[Compliant?]")</formula1>
    </dataValidation>
  </dataValidations>
  <hyperlinks>
    <hyperlink ref="C12" r:id="rId1" xr:uid="{A182B885-F866-40B3-A394-6561C3824658}"/>
    <hyperlink ref="C13" r:id="rId2" xr:uid="{CACBC026-C602-43F4-A9B7-CAC89906E9A8}"/>
  </hyperlinks>
  <pageMargins left="0.25" right="0.25" top="0.75" bottom="0.75" header="0.3" footer="0.3"/>
  <pageSetup scale="84" orientation="portrait" r:id="rId3"/>
  <headerFooter>
    <oddHeader>&amp;C&amp;"-,Bold"&amp;12&amp;F</oddHeader>
    <oddFooter>&amp;L&amp;"-,Bold Italic"&amp;12FINAL&amp;C&amp;"-,Italic"&amp;12Worksheet: &amp;"-,Bold Italic"&amp;A&amp;R&amp;P of &amp;N</oddFooter>
  </headerFooter>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sheetPr>
  <dimension ref="A1:F6"/>
  <sheetViews>
    <sheetView workbookViewId="0">
      <selection activeCell="E2" sqref="E2"/>
    </sheetView>
  </sheetViews>
  <sheetFormatPr defaultRowHeight="15" x14ac:dyDescent="0.25"/>
  <cols>
    <col min="1" max="1" width="9" bestFit="1" customWidth="1"/>
    <col min="2" max="2" width="31.5703125" bestFit="1" customWidth="1"/>
    <col min="3" max="3" width="81.140625" bestFit="1" customWidth="1"/>
    <col min="4" max="4" width="10" bestFit="1" customWidth="1"/>
    <col min="5" max="5" width="15.42578125" bestFit="1" customWidth="1"/>
    <col min="6" max="6" width="81.140625" bestFit="1" customWidth="1"/>
  </cols>
  <sheetData>
    <row r="1" spans="1:6" x14ac:dyDescent="0.25">
      <c r="A1" t="s">
        <v>275</v>
      </c>
      <c r="B1" t="s">
        <v>0</v>
      </c>
      <c r="C1" t="s">
        <v>26</v>
      </c>
      <c r="D1" t="s">
        <v>413</v>
      </c>
      <c r="E1" t="s">
        <v>280</v>
      </c>
      <c r="F1" t="s">
        <v>281</v>
      </c>
    </row>
    <row r="2" spans="1:6" x14ac:dyDescent="0.25">
      <c r="A2" s="143" t="s">
        <v>440</v>
      </c>
      <c r="B2" s="143" t="s">
        <v>443</v>
      </c>
      <c r="C2" s="143" t="s">
        <v>442</v>
      </c>
      <c r="D2" s="143" t="s">
        <v>434</v>
      </c>
      <c r="E2" s="143" t="s">
        <v>277</v>
      </c>
      <c r="F2" s="143" t="s">
        <v>461</v>
      </c>
    </row>
    <row r="3" spans="1:6" x14ac:dyDescent="0.25">
      <c r="A3" s="149" t="s">
        <v>440</v>
      </c>
      <c r="B3" s="149" t="s">
        <v>443</v>
      </c>
      <c r="C3" s="149" t="s">
        <v>442</v>
      </c>
      <c r="D3" s="149" t="s">
        <v>434</v>
      </c>
      <c r="E3" s="149" t="s">
        <v>277</v>
      </c>
      <c r="F3" s="149" t="s">
        <v>459</v>
      </c>
    </row>
    <row r="4" spans="1:6" x14ac:dyDescent="0.25">
      <c r="A4" s="149" t="s">
        <v>440</v>
      </c>
      <c r="B4" s="149" t="s">
        <v>443</v>
      </c>
      <c r="C4" s="149" t="s">
        <v>442</v>
      </c>
      <c r="D4" s="149" t="s">
        <v>434</v>
      </c>
      <c r="E4" s="149" t="s">
        <v>277</v>
      </c>
      <c r="F4" s="149" t="s">
        <v>439</v>
      </c>
    </row>
    <row r="5" spans="1:6" x14ac:dyDescent="0.25">
      <c r="A5" s="149" t="s">
        <v>440</v>
      </c>
      <c r="B5" s="149" t="s">
        <v>443</v>
      </c>
      <c r="C5" s="149" t="s">
        <v>442</v>
      </c>
      <c r="D5" s="149" t="s">
        <v>434</v>
      </c>
      <c r="E5" s="149" t="s">
        <v>277</v>
      </c>
      <c r="F5" s="149" t="s">
        <v>439</v>
      </c>
    </row>
    <row r="6" spans="1:6" x14ac:dyDescent="0.25">
      <c r="A6" s="149" t="s">
        <v>440</v>
      </c>
      <c r="B6" s="149" t="s">
        <v>443</v>
      </c>
      <c r="C6" s="149" t="s">
        <v>442</v>
      </c>
      <c r="D6" s="149" t="s">
        <v>434</v>
      </c>
      <c r="E6" s="149" t="s">
        <v>277</v>
      </c>
      <c r="F6" s="149" t="s">
        <v>439</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sheetPr>
  <dimension ref="A1:H57"/>
  <sheetViews>
    <sheetView workbookViewId="0">
      <selection activeCell="B5" sqref="B5:C5"/>
    </sheetView>
  </sheetViews>
  <sheetFormatPr defaultRowHeight="15" x14ac:dyDescent="0.25"/>
  <cols>
    <col min="1" max="1" width="10.85546875" bestFit="1" customWidth="1"/>
    <col min="2" max="2" width="80.7109375" bestFit="1" customWidth="1"/>
    <col min="3" max="3" width="19.5703125" bestFit="1" customWidth="1"/>
    <col min="4" max="4" width="19.140625" bestFit="1" customWidth="1"/>
    <col min="5" max="5" width="35.5703125" bestFit="1" customWidth="1"/>
    <col min="6" max="6" width="15.85546875" bestFit="1" customWidth="1"/>
    <col min="7" max="7" width="13.42578125" bestFit="1" customWidth="1"/>
    <col min="8" max="8" width="65.85546875" bestFit="1" customWidth="1"/>
  </cols>
  <sheetData>
    <row r="1" spans="1:8" x14ac:dyDescent="0.25">
      <c r="A1" t="s">
        <v>276</v>
      </c>
      <c r="B1" t="s">
        <v>2</v>
      </c>
      <c r="C1" t="s">
        <v>1</v>
      </c>
      <c r="D1" t="s">
        <v>4</v>
      </c>
      <c r="E1" t="s">
        <v>24</v>
      </c>
      <c r="F1" t="s">
        <v>73</v>
      </c>
      <c r="G1" t="s">
        <v>280</v>
      </c>
      <c r="H1" t="s">
        <v>281</v>
      </c>
    </row>
    <row r="2" spans="1:8" x14ac:dyDescent="0.25">
      <c r="A2" t="s">
        <v>309</v>
      </c>
      <c r="B2" t="s">
        <v>261</v>
      </c>
      <c r="C2" t="s">
        <v>324</v>
      </c>
      <c r="D2" t="s">
        <v>3</v>
      </c>
      <c r="E2" t="s">
        <v>10</v>
      </c>
      <c r="F2" t="s">
        <v>378</v>
      </c>
      <c r="G2" t="s">
        <v>395</v>
      </c>
      <c r="H2" t="s">
        <v>325</v>
      </c>
    </row>
    <row r="3" spans="1:8" x14ac:dyDescent="0.25">
      <c r="A3" t="s">
        <v>309</v>
      </c>
      <c r="B3" t="s">
        <v>261</v>
      </c>
      <c r="C3" t="s">
        <v>324</v>
      </c>
      <c r="D3" t="s">
        <v>3</v>
      </c>
      <c r="E3" t="s">
        <v>10</v>
      </c>
      <c r="F3" t="s">
        <v>378</v>
      </c>
      <c r="G3" t="s">
        <v>396</v>
      </c>
      <c r="H3" t="s">
        <v>326</v>
      </c>
    </row>
    <row r="4" spans="1:8" x14ac:dyDescent="0.25">
      <c r="A4" t="s">
        <v>310</v>
      </c>
      <c r="B4" t="s">
        <v>308</v>
      </c>
      <c r="C4" t="s">
        <v>324</v>
      </c>
      <c r="D4" t="s">
        <v>6</v>
      </c>
      <c r="E4" t="s">
        <v>14</v>
      </c>
      <c r="F4" t="s">
        <v>379</v>
      </c>
      <c r="G4" t="s">
        <v>395</v>
      </c>
      <c r="H4" t="s">
        <v>327</v>
      </c>
    </row>
    <row r="5" spans="1:8" x14ac:dyDescent="0.25">
      <c r="A5" t="s">
        <v>310</v>
      </c>
      <c r="B5" t="s">
        <v>308</v>
      </c>
      <c r="C5" t="s">
        <v>324</v>
      </c>
      <c r="D5" t="s">
        <v>6</v>
      </c>
      <c r="E5" t="s">
        <v>14</v>
      </c>
      <c r="F5" t="s">
        <v>379</v>
      </c>
      <c r="G5" t="s">
        <v>395</v>
      </c>
      <c r="H5" t="s">
        <v>328</v>
      </c>
    </row>
    <row r="6" spans="1:8" x14ac:dyDescent="0.25">
      <c r="A6" t="s">
        <v>310</v>
      </c>
      <c r="B6" t="s">
        <v>308</v>
      </c>
      <c r="C6" t="s">
        <v>324</v>
      </c>
      <c r="D6" t="s">
        <v>6</v>
      </c>
      <c r="E6" t="s">
        <v>14</v>
      </c>
      <c r="F6" t="s">
        <v>379</v>
      </c>
      <c r="G6" t="s">
        <v>396</v>
      </c>
      <c r="H6" t="s">
        <v>329</v>
      </c>
    </row>
    <row r="7" spans="1:8" x14ac:dyDescent="0.25">
      <c r="A7" t="s">
        <v>310</v>
      </c>
      <c r="B7" t="s">
        <v>308</v>
      </c>
      <c r="C7" t="s">
        <v>324</v>
      </c>
      <c r="D7" t="s">
        <v>6</v>
      </c>
      <c r="E7" t="s">
        <v>14</v>
      </c>
      <c r="F7" t="s">
        <v>379</v>
      </c>
      <c r="G7" t="s">
        <v>396</v>
      </c>
      <c r="H7" t="s">
        <v>330</v>
      </c>
    </row>
    <row r="8" spans="1:8" x14ac:dyDescent="0.25">
      <c r="A8" t="s">
        <v>311</v>
      </c>
      <c r="B8" t="s">
        <v>262</v>
      </c>
      <c r="C8" t="s">
        <v>324</v>
      </c>
      <c r="D8" t="s">
        <v>5</v>
      </c>
      <c r="E8" t="s">
        <v>16</v>
      </c>
      <c r="F8" t="s">
        <v>380</v>
      </c>
      <c r="G8" t="s">
        <v>395</v>
      </c>
      <c r="H8" t="s">
        <v>331</v>
      </c>
    </row>
    <row r="9" spans="1:8" x14ac:dyDescent="0.25">
      <c r="A9" t="s">
        <v>311</v>
      </c>
      <c r="B9" t="s">
        <v>262</v>
      </c>
      <c r="C9" t="s">
        <v>324</v>
      </c>
      <c r="D9" t="s">
        <v>5</v>
      </c>
      <c r="E9" t="s">
        <v>16</v>
      </c>
      <c r="F9" t="s">
        <v>380</v>
      </c>
      <c r="G9" t="s">
        <v>395</v>
      </c>
      <c r="H9" t="s">
        <v>332</v>
      </c>
    </row>
    <row r="10" spans="1:8" x14ac:dyDescent="0.25">
      <c r="A10" t="s">
        <v>311</v>
      </c>
      <c r="B10" t="s">
        <v>262</v>
      </c>
      <c r="C10" t="s">
        <v>324</v>
      </c>
      <c r="D10" t="s">
        <v>5</v>
      </c>
      <c r="E10" t="s">
        <v>16</v>
      </c>
      <c r="F10" t="s">
        <v>380</v>
      </c>
      <c r="G10" t="s">
        <v>395</v>
      </c>
      <c r="H10" t="s">
        <v>333</v>
      </c>
    </row>
    <row r="11" spans="1:8" x14ac:dyDescent="0.25">
      <c r="A11" t="s">
        <v>311</v>
      </c>
      <c r="B11" t="s">
        <v>262</v>
      </c>
      <c r="C11" t="s">
        <v>324</v>
      </c>
      <c r="D11" t="s">
        <v>5</v>
      </c>
      <c r="E11" t="s">
        <v>16</v>
      </c>
      <c r="F11" t="s">
        <v>380</v>
      </c>
      <c r="G11" t="s">
        <v>396</v>
      </c>
      <c r="H11" t="s">
        <v>334</v>
      </c>
    </row>
    <row r="12" spans="1:8" x14ac:dyDescent="0.25">
      <c r="A12" t="s">
        <v>311</v>
      </c>
      <c r="B12" t="s">
        <v>262</v>
      </c>
      <c r="C12" t="s">
        <v>324</v>
      </c>
      <c r="D12" t="s">
        <v>5</v>
      </c>
      <c r="E12" t="s">
        <v>16</v>
      </c>
      <c r="F12" t="s">
        <v>380</v>
      </c>
      <c r="G12" t="s">
        <v>396</v>
      </c>
      <c r="H12" t="s">
        <v>335</v>
      </c>
    </row>
    <row r="13" spans="1:8" x14ac:dyDescent="0.25">
      <c r="A13" t="s">
        <v>311</v>
      </c>
      <c r="B13" t="s">
        <v>262</v>
      </c>
      <c r="C13" t="s">
        <v>324</v>
      </c>
      <c r="D13" t="s">
        <v>5</v>
      </c>
      <c r="E13" t="s">
        <v>16</v>
      </c>
      <c r="F13" t="s">
        <v>380</v>
      </c>
      <c r="G13" t="s">
        <v>396</v>
      </c>
      <c r="H13" t="s">
        <v>336</v>
      </c>
    </row>
    <row r="14" spans="1:8" x14ac:dyDescent="0.25">
      <c r="A14" t="s">
        <v>312</v>
      </c>
      <c r="B14" t="s">
        <v>263</v>
      </c>
      <c r="C14" t="s">
        <v>324</v>
      </c>
      <c r="D14" t="s">
        <v>7</v>
      </c>
      <c r="E14" t="s">
        <v>16</v>
      </c>
      <c r="F14" t="s">
        <v>381</v>
      </c>
      <c r="G14" t="s">
        <v>395</v>
      </c>
      <c r="H14" t="s">
        <v>337</v>
      </c>
    </row>
    <row r="15" spans="1:8" x14ac:dyDescent="0.25">
      <c r="A15" t="s">
        <v>312</v>
      </c>
      <c r="B15" t="s">
        <v>263</v>
      </c>
      <c r="C15" t="s">
        <v>324</v>
      </c>
      <c r="D15" t="s">
        <v>7</v>
      </c>
      <c r="E15" t="s">
        <v>16</v>
      </c>
      <c r="F15" t="s">
        <v>381</v>
      </c>
      <c r="G15" t="s">
        <v>395</v>
      </c>
      <c r="H15" t="s">
        <v>338</v>
      </c>
    </row>
    <row r="16" spans="1:8" x14ac:dyDescent="0.25">
      <c r="A16" t="s">
        <v>312</v>
      </c>
      <c r="B16" t="s">
        <v>263</v>
      </c>
      <c r="C16" t="s">
        <v>324</v>
      </c>
      <c r="D16" t="s">
        <v>7</v>
      </c>
      <c r="E16" t="s">
        <v>16</v>
      </c>
      <c r="F16" t="s">
        <v>381</v>
      </c>
      <c r="G16" t="s">
        <v>396</v>
      </c>
      <c r="H16" t="s">
        <v>339</v>
      </c>
    </row>
    <row r="17" spans="1:8" x14ac:dyDescent="0.25">
      <c r="A17" t="s">
        <v>312</v>
      </c>
      <c r="B17" t="s">
        <v>263</v>
      </c>
      <c r="C17" t="s">
        <v>324</v>
      </c>
      <c r="D17" t="s">
        <v>7</v>
      </c>
      <c r="E17" t="s">
        <v>16</v>
      </c>
      <c r="F17" t="s">
        <v>381</v>
      </c>
      <c r="G17" t="s">
        <v>396</v>
      </c>
      <c r="H17" t="s">
        <v>340</v>
      </c>
    </row>
    <row r="18" spans="1:8" x14ac:dyDescent="0.25">
      <c r="A18" t="s">
        <v>312</v>
      </c>
      <c r="B18" t="s">
        <v>263</v>
      </c>
      <c r="C18" t="s">
        <v>324</v>
      </c>
      <c r="D18" t="s">
        <v>7</v>
      </c>
      <c r="E18" t="s">
        <v>16</v>
      </c>
      <c r="F18" t="s">
        <v>381</v>
      </c>
      <c r="G18" t="s">
        <v>396</v>
      </c>
      <c r="H18" t="s">
        <v>341</v>
      </c>
    </row>
    <row r="19" spans="1:8" x14ac:dyDescent="0.25">
      <c r="A19" t="s">
        <v>313</v>
      </c>
      <c r="B19" t="s">
        <v>264</v>
      </c>
      <c r="C19" t="s">
        <v>324</v>
      </c>
      <c r="D19" t="s">
        <v>3</v>
      </c>
      <c r="E19" t="s">
        <v>12</v>
      </c>
      <c r="F19" t="s">
        <v>382</v>
      </c>
      <c r="G19" t="s">
        <v>395</v>
      </c>
      <c r="H19" t="s">
        <v>337</v>
      </c>
    </row>
    <row r="20" spans="1:8" x14ac:dyDescent="0.25">
      <c r="A20" t="s">
        <v>313</v>
      </c>
      <c r="B20" t="s">
        <v>264</v>
      </c>
      <c r="C20" t="s">
        <v>324</v>
      </c>
      <c r="D20" t="s">
        <v>3</v>
      </c>
      <c r="E20" t="s">
        <v>12</v>
      </c>
      <c r="F20" t="s">
        <v>382</v>
      </c>
      <c r="G20" t="s">
        <v>395</v>
      </c>
      <c r="H20" t="s">
        <v>342</v>
      </c>
    </row>
    <row r="21" spans="1:8" x14ac:dyDescent="0.25">
      <c r="A21" t="s">
        <v>313</v>
      </c>
      <c r="B21" t="s">
        <v>264</v>
      </c>
      <c r="C21" t="s">
        <v>324</v>
      </c>
      <c r="D21" t="s">
        <v>3</v>
      </c>
      <c r="E21" t="s">
        <v>12</v>
      </c>
      <c r="F21" t="s">
        <v>382</v>
      </c>
      <c r="G21" t="s">
        <v>395</v>
      </c>
      <c r="H21" t="s">
        <v>333</v>
      </c>
    </row>
    <row r="22" spans="1:8" x14ac:dyDescent="0.25">
      <c r="A22" t="s">
        <v>313</v>
      </c>
      <c r="B22" t="s">
        <v>264</v>
      </c>
      <c r="C22" t="s">
        <v>324</v>
      </c>
      <c r="D22" t="s">
        <v>3</v>
      </c>
      <c r="E22" t="s">
        <v>12</v>
      </c>
      <c r="F22" t="s">
        <v>382</v>
      </c>
      <c r="G22" t="s">
        <v>396</v>
      </c>
      <c r="H22" t="s">
        <v>343</v>
      </c>
    </row>
    <row r="23" spans="1:8" x14ac:dyDescent="0.25">
      <c r="A23" t="s">
        <v>313</v>
      </c>
      <c r="B23" t="s">
        <v>264</v>
      </c>
      <c r="C23" t="s">
        <v>324</v>
      </c>
      <c r="D23" t="s">
        <v>3</v>
      </c>
      <c r="E23" t="s">
        <v>12</v>
      </c>
      <c r="F23" t="s">
        <v>382</v>
      </c>
      <c r="G23" t="s">
        <v>396</v>
      </c>
      <c r="H23" t="s">
        <v>344</v>
      </c>
    </row>
    <row r="24" spans="1:8" x14ac:dyDescent="0.25">
      <c r="A24" t="s">
        <v>313</v>
      </c>
      <c r="B24" t="s">
        <v>264</v>
      </c>
      <c r="C24" t="s">
        <v>324</v>
      </c>
      <c r="D24" t="s">
        <v>3</v>
      </c>
      <c r="E24" t="s">
        <v>12</v>
      </c>
      <c r="F24" t="s">
        <v>382</v>
      </c>
      <c r="G24" t="s">
        <v>396</v>
      </c>
      <c r="H24" t="s">
        <v>345</v>
      </c>
    </row>
    <row r="25" spans="1:8" x14ac:dyDescent="0.25">
      <c r="A25" t="s">
        <v>314</v>
      </c>
      <c r="B25" t="s">
        <v>265</v>
      </c>
      <c r="C25" t="s">
        <v>324</v>
      </c>
      <c r="D25" t="s">
        <v>6</v>
      </c>
      <c r="E25" t="s">
        <v>9</v>
      </c>
      <c r="F25" t="s">
        <v>383</v>
      </c>
      <c r="G25" t="s">
        <v>395</v>
      </c>
      <c r="H25" t="s">
        <v>346</v>
      </c>
    </row>
    <row r="26" spans="1:8" x14ac:dyDescent="0.25">
      <c r="A26" t="s">
        <v>314</v>
      </c>
      <c r="B26" t="s">
        <v>265</v>
      </c>
      <c r="C26" t="s">
        <v>324</v>
      </c>
      <c r="D26" t="s">
        <v>6</v>
      </c>
      <c r="E26" t="s">
        <v>9</v>
      </c>
      <c r="F26" t="s">
        <v>383</v>
      </c>
      <c r="G26" t="s">
        <v>396</v>
      </c>
      <c r="H26" t="s">
        <v>347</v>
      </c>
    </row>
    <row r="27" spans="1:8" x14ac:dyDescent="0.25">
      <c r="A27" t="s">
        <v>314</v>
      </c>
      <c r="B27" t="s">
        <v>265</v>
      </c>
      <c r="C27" t="s">
        <v>324</v>
      </c>
      <c r="D27" t="s">
        <v>6</v>
      </c>
      <c r="E27" t="s">
        <v>9</v>
      </c>
      <c r="F27" t="s">
        <v>383</v>
      </c>
      <c r="G27" t="s">
        <v>396</v>
      </c>
      <c r="H27" t="s">
        <v>348</v>
      </c>
    </row>
    <row r="28" spans="1:8" x14ac:dyDescent="0.25">
      <c r="A28" t="s">
        <v>314</v>
      </c>
      <c r="B28" t="s">
        <v>265</v>
      </c>
      <c r="C28" t="s">
        <v>324</v>
      </c>
      <c r="D28" t="s">
        <v>6</v>
      </c>
      <c r="E28" t="s">
        <v>9</v>
      </c>
      <c r="F28" t="s">
        <v>383</v>
      </c>
      <c r="G28" t="s">
        <v>396</v>
      </c>
      <c r="H28" t="s">
        <v>349</v>
      </c>
    </row>
    <row r="29" spans="1:8" x14ac:dyDescent="0.25">
      <c r="A29" t="s">
        <v>315</v>
      </c>
      <c r="B29" t="s">
        <v>266</v>
      </c>
      <c r="C29" t="s">
        <v>324</v>
      </c>
      <c r="D29" t="s">
        <v>5</v>
      </c>
      <c r="E29" t="s">
        <v>10</v>
      </c>
      <c r="F29" t="s">
        <v>384</v>
      </c>
      <c r="G29" t="s">
        <v>395</v>
      </c>
      <c r="H29" t="s">
        <v>350</v>
      </c>
    </row>
    <row r="30" spans="1:8" x14ac:dyDescent="0.25">
      <c r="A30" t="s">
        <v>315</v>
      </c>
      <c r="B30" t="s">
        <v>266</v>
      </c>
      <c r="C30" t="s">
        <v>324</v>
      </c>
      <c r="D30" t="s">
        <v>5</v>
      </c>
      <c r="E30" t="s">
        <v>10</v>
      </c>
      <c r="F30" t="s">
        <v>384</v>
      </c>
      <c r="G30" t="s">
        <v>396</v>
      </c>
      <c r="H30" t="s">
        <v>351</v>
      </c>
    </row>
    <row r="31" spans="1:8" x14ac:dyDescent="0.25">
      <c r="A31" t="s">
        <v>315</v>
      </c>
      <c r="B31" t="s">
        <v>266</v>
      </c>
      <c r="C31" t="s">
        <v>324</v>
      </c>
      <c r="D31" t="s">
        <v>5</v>
      </c>
      <c r="E31" t="s">
        <v>10</v>
      </c>
      <c r="F31" t="s">
        <v>384</v>
      </c>
      <c r="G31" t="s">
        <v>396</v>
      </c>
      <c r="H31" t="s">
        <v>352</v>
      </c>
    </row>
    <row r="32" spans="1:8" x14ac:dyDescent="0.25">
      <c r="A32" t="s">
        <v>315</v>
      </c>
      <c r="B32" t="s">
        <v>266</v>
      </c>
      <c r="C32" t="s">
        <v>324</v>
      </c>
      <c r="D32" t="s">
        <v>5</v>
      </c>
      <c r="E32" t="s">
        <v>10</v>
      </c>
      <c r="F32" t="s">
        <v>384</v>
      </c>
      <c r="G32" t="s">
        <v>396</v>
      </c>
      <c r="H32" t="s">
        <v>353</v>
      </c>
    </row>
    <row r="33" spans="1:8" x14ac:dyDescent="0.25">
      <c r="A33" t="s">
        <v>316</v>
      </c>
      <c r="B33" t="s">
        <v>267</v>
      </c>
      <c r="C33" t="s">
        <v>324</v>
      </c>
      <c r="D33" t="s">
        <v>7</v>
      </c>
      <c r="E33" t="s">
        <v>14</v>
      </c>
      <c r="F33" t="s">
        <v>385</v>
      </c>
      <c r="G33" t="s">
        <v>395</v>
      </c>
      <c r="H33" t="s">
        <v>354</v>
      </c>
    </row>
    <row r="34" spans="1:8" x14ac:dyDescent="0.25">
      <c r="A34" t="s">
        <v>316</v>
      </c>
      <c r="B34" t="s">
        <v>267</v>
      </c>
      <c r="C34" t="s">
        <v>324</v>
      </c>
      <c r="D34" t="s">
        <v>7</v>
      </c>
      <c r="E34" t="s">
        <v>14</v>
      </c>
      <c r="F34" t="s">
        <v>385</v>
      </c>
      <c r="G34" t="s">
        <v>396</v>
      </c>
      <c r="H34" t="s">
        <v>355</v>
      </c>
    </row>
    <row r="35" spans="1:8" x14ac:dyDescent="0.25">
      <c r="A35" t="s">
        <v>316</v>
      </c>
      <c r="B35" t="s">
        <v>267</v>
      </c>
      <c r="C35" t="s">
        <v>324</v>
      </c>
      <c r="D35" t="s">
        <v>7</v>
      </c>
      <c r="E35" t="s">
        <v>14</v>
      </c>
      <c r="F35" t="s">
        <v>385</v>
      </c>
      <c r="G35" t="s">
        <v>396</v>
      </c>
      <c r="H35" t="s">
        <v>356</v>
      </c>
    </row>
    <row r="36" spans="1:8" x14ac:dyDescent="0.25">
      <c r="A36" t="s">
        <v>317</v>
      </c>
      <c r="B36" t="s">
        <v>268</v>
      </c>
      <c r="C36" t="s">
        <v>324</v>
      </c>
      <c r="D36" t="s">
        <v>3</v>
      </c>
      <c r="E36" t="s">
        <v>16</v>
      </c>
      <c r="F36" t="s">
        <v>386</v>
      </c>
      <c r="G36" t="s">
        <v>395</v>
      </c>
      <c r="H36" t="s">
        <v>357</v>
      </c>
    </row>
    <row r="37" spans="1:8" x14ac:dyDescent="0.25">
      <c r="A37" t="s">
        <v>317</v>
      </c>
      <c r="B37" t="s">
        <v>268</v>
      </c>
      <c r="C37" t="s">
        <v>324</v>
      </c>
      <c r="D37" t="s">
        <v>3</v>
      </c>
      <c r="E37" t="s">
        <v>16</v>
      </c>
      <c r="F37" t="s">
        <v>386</v>
      </c>
      <c r="G37" t="s">
        <v>396</v>
      </c>
      <c r="H37" t="s">
        <v>358</v>
      </c>
    </row>
    <row r="38" spans="1:8" x14ac:dyDescent="0.25">
      <c r="A38" t="s">
        <v>317</v>
      </c>
      <c r="B38" t="s">
        <v>268</v>
      </c>
      <c r="C38" t="s">
        <v>324</v>
      </c>
      <c r="D38" t="s">
        <v>3</v>
      </c>
      <c r="E38" t="s">
        <v>16</v>
      </c>
      <c r="F38" t="s">
        <v>386</v>
      </c>
      <c r="G38" t="s">
        <v>396</v>
      </c>
      <c r="H38" t="s">
        <v>359</v>
      </c>
    </row>
    <row r="39" spans="1:8" x14ac:dyDescent="0.25">
      <c r="A39" t="s">
        <v>318</v>
      </c>
      <c r="B39" t="s">
        <v>269</v>
      </c>
      <c r="C39" t="s">
        <v>324</v>
      </c>
      <c r="D39" t="s">
        <v>6</v>
      </c>
      <c r="E39" t="s">
        <v>16</v>
      </c>
      <c r="F39" t="s">
        <v>387</v>
      </c>
      <c r="G39" t="s">
        <v>395</v>
      </c>
      <c r="H39" t="s">
        <v>360</v>
      </c>
    </row>
    <row r="40" spans="1:8" x14ac:dyDescent="0.25">
      <c r="A40" t="s">
        <v>318</v>
      </c>
      <c r="B40" t="s">
        <v>269</v>
      </c>
      <c r="C40" t="s">
        <v>324</v>
      </c>
      <c r="D40" t="s">
        <v>6</v>
      </c>
      <c r="E40" t="s">
        <v>16</v>
      </c>
      <c r="F40" t="s">
        <v>387</v>
      </c>
      <c r="G40" t="s">
        <v>396</v>
      </c>
      <c r="H40" t="s">
        <v>361</v>
      </c>
    </row>
    <row r="41" spans="1:8" x14ac:dyDescent="0.25">
      <c r="A41" t="s">
        <v>318</v>
      </c>
      <c r="B41" t="s">
        <v>269</v>
      </c>
      <c r="C41" t="s">
        <v>324</v>
      </c>
      <c r="D41" t="s">
        <v>6</v>
      </c>
      <c r="E41" t="s">
        <v>16</v>
      </c>
      <c r="F41" t="s">
        <v>387</v>
      </c>
      <c r="G41" t="s">
        <v>396</v>
      </c>
      <c r="H41" t="s">
        <v>362</v>
      </c>
    </row>
    <row r="42" spans="1:8" x14ac:dyDescent="0.25">
      <c r="A42" t="s">
        <v>319</v>
      </c>
      <c r="B42" t="s">
        <v>270</v>
      </c>
      <c r="C42" t="s">
        <v>324</v>
      </c>
      <c r="D42" t="s">
        <v>5</v>
      </c>
      <c r="E42" t="s">
        <v>12</v>
      </c>
      <c r="F42" t="s">
        <v>388</v>
      </c>
      <c r="G42" t="s">
        <v>395</v>
      </c>
      <c r="H42" t="s">
        <v>363</v>
      </c>
    </row>
    <row r="43" spans="1:8" x14ac:dyDescent="0.25">
      <c r="A43" t="s">
        <v>319</v>
      </c>
      <c r="B43" t="s">
        <v>270</v>
      </c>
      <c r="C43" t="s">
        <v>324</v>
      </c>
      <c r="D43" t="s">
        <v>5</v>
      </c>
      <c r="E43" t="s">
        <v>12</v>
      </c>
      <c r="F43" t="s">
        <v>388</v>
      </c>
      <c r="G43" t="s">
        <v>395</v>
      </c>
      <c r="H43" t="s">
        <v>364</v>
      </c>
    </row>
    <row r="44" spans="1:8" x14ac:dyDescent="0.25">
      <c r="A44" t="s">
        <v>319</v>
      </c>
      <c r="B44" t="s">
        <v>270</v>
      </c>
      <c r="C44" t="s">
        <v>324</v>
      </c>
      <c r="D44" t="s">
        <v>5</v>
      </c>
      <c r="E44" t="s">
        <v>12</v>
      </c>
      <c r="F44" t="s">
        <v>388</v>
      </c>
      <c r="G44" t="s">
        <v>396</v>
      </c>
      <c r="H44" t="s">
        <v>365</v>
      </c>
    </row>
    <row r="45" spans="1:8" x14ac:dyDescent="0.25">
      <c r="A45" t="s">
        <v>319</v>
      </c>
      <c r="B45" t="s">
        <v>270</v>
      </c>
      <c r="C45" t="s">
        <v>324</v>
      </c>
      <c r="D45" t="s">
        <v>5</v>
      </c>
      <c r="E45" t="s">
        <v>12</v>
      </c>
      <c r="F45" t="s">
        <v>388</v>
      </c>
      <c r="G45" t="s">
        <v>396</v>
      </c>
      <c r="H45" t="s">
        <v>366</v>
      </c>
    </row>
    <row r="46" spans="1:8" x14ac:dyDescent="0.25">
      <c r="A46" t="s">
        <v>319</v>
      </c>
      <c r="B46" t="s">
        <v>270</v>
      </c>
      <c r="C46" t="s">
        <v>324</v>
      </c>
      <c r="D46" t="s">
        <v>5</v>
      </c>
      <c r="E46" t="s">
        <v>12</v>
      </c>
      <c r="F46" t="s">
        <v>388</v>
      </c>
      <c r="G46" t="s">
        <v>396</v>
      </c>
      <c r="H46" t="s">
        <v>367</v>
      </c>
    </row>
    <row r="47" spans="1:8" x14ac:dyDescent="0.25">
      <c r="A47" t="s">
        <v>320</v>
      </c>
      <c r="B47" t="s">
        <v>271</v>
      </c>
      <c r="C47" t="s">
        <v>324</v>
      </c>
      <c r="D47" t="s">
        <v>7</v>
      </c>
      <c r="E47" t="s">
        <v>9</v>
      </c>
      <c r="F47" t="s">
        <v>389</v>
      </c>
      <c r="G47" t="s">
        <v>395</v>
      </c>
      <c r="H47" t="s">
        <v>368</v>
      </c>
    </row>
    <row r="48" spans="1:8" x14ac:dyDescent="0.25">
      <c r="A48" t="s">
        <v>320</v>
      </c>
      <c r="B48" t="s">
        <v>271</v>
      </c>
      <c r="C48" t="s">
        <v>324</v>
      </c>
      <c r="D48" t="s">
        <v>7</v>
      </c>
      <c r="E48" t="s">
        <v>9</v>
      </c>
      <c r="F48" t="s">
        <v>389</v>
      </c>
      <c r="G48" t="s">
        <v>396</v>
      </c>
      <c r="H48" t="s">
        <v>369</v>
      </c>
    </row>
    <row r="49" spans="1:8" x14ac:dyDescent="0.25">
      <c r="A49" t="s">
        <v>321</v>
      </c>
      <c r="B49" t="s">
        <v>272</v>
      </c>
      <c r="C49" t="s">
        <v>324</v>
      </c>
      <c r="D49" t="s">
        <v>3</v>
      </c>
      <c r="E49" t="s">
        <v>10</v>
      </c>
      <c r="F49" t="s">
        <v>390</v>
      </c>
      <c r="G49" t="s">
        <v>395</v>
      </c>
      <c r="H49" t="s">
        <v>370</v>
      </c>
    </row>
    <row r="50" spans="1:8" x14ac:dyDescent="0.25">
      <c r="A50" t="s">
        <v>321</v>
      </c>
      <c r="B50" t="s">
        <v>272</v>
      </c>
      <c r="C50" t="s">
        <v>324</v>
      </c>
      <c r="D50" t="s">
        <v>3</v>
      </c>
      <c r="E50" t="s">
        <v>10</v>
      </c>
      <c r="F50" t="s">
        <v>390</v>
      </c>
      <c r="G50" t="s">
        <v>395</v>
      </c>
      <c r="H50" t="s">
        <v>371</v>
      </c>
    </row>
    <row r="51" spans="1:8" x14ac:dyDescent="0.25">
      <c r="A51" t="s">
        <v>321</v>
      </c>
      <c r="B51" t="s">
        <v>272</v>
      </c>
      <c r="C51" t="s">
        <v>324</v>
      </c>
      <c r="D51" t="s">
        <v>3</v>
      </c>
      <c r="E51" t="s">
        <v>10</v>
      </c>
      <c r="F51" t="s">
        <v>390</v>
      </c>
      <c r="G51" t="s">
        <v>396</v>
      </c>
      <c r="H51" t="s">
        <v>372</v>
      </c>
    </row>
    <row r="52" spans="1:8" x14ac:dyDescent="0.25">
      <c r="A52" t="s">
        <v>322</v>
      </c>
      <c r="B52" t="s">
        <v>273</v>
      </c>
      <c r="C52" t="s">
        <v>324</v>
      </c>
      <c r="D52" t="s">
        <v>6</v>
      </c>
      <c r="E52" t="s">
        <v>14</v>
      </c>
      <c r="F52" t="s">
        <v>391</v>
      </c>
      <c r="G52" t="s">
        <v>395</v>
      </c>
      <c r="H52" t="s">
        <v>373</v>
      </c>
    </row>
    <row r="53" spans="1:8" x14ac:dyDescent="0.25">
      <c r="A53" t="s">
        <v>322</v>
      </c>
      <c r="B53" t="s">
        <v>273</v>
      </c>
      <c r="C53" t="s">
        <v>324</v>
      </c>
      <c r="D53" t="s">
        <v>6</v>
      </c>
      <c r="E53" t="s">
        <v>14</v>
      </c>
      <c r="F53" t="s">
        <v>391</v>
      </c>
      <c r="G53" t="s">
        <v>396</v>
      </c>
      <c r="H53" t="s">
        <v>374</v>
      </c>
    </row>
    <row r="54" spans="1:8" x14ac:dyDescent="0.25">
      <c r="A54" t="s">
        <v>323</v>
      </c>
      <c r="B54" t="s">
        <v>274</v>
      </c>
      <c r="C54" t="s">
        <v>324</v>
      </c>
      <c r="D54" t="s">
        <v>5</v>
      </c>
      <c r="E54" t="s">
        <v>16</v>
      </c>
      <c r="F54" t="s">
        <v>392</v>
      </c>
      <c r="G54" t="s">
        <v>395</v>
      </c>
      <c r="H54" t="s">
        <v>375</v>
      </c>
    </row>
    <row r="55" spans="1:8" x14ac:dyDescent="0.25">
      <c r="A55" t="s">
        <v>323</v>
      </c>
      <c r="B55" t="s">
        <v>274</v>
      </c>
      <c r="C55" t="s">
        <v>324</v>
      </c>
      <c r="D55" t="s">
        <v>5</v>
      </c>
      <c r="E55" t="s">
        <v>16</v>
      </c>
      <c r="F55" t="s">
        <v>392</v>
      </c>
      <c r="G55" t="s">
        <v>395</v>
      </c>
      <c r="H55" t="s">
        <v>376</v>
      </c>
    </row>
    <row r="56" spans="1:8" x14ac:dyDescent="0.25">
      <c r="A56" t="s">
        <v>323</v>
      </c>
      <c r="B56" t="s">
        <v>274</v>
      </c>
      <c r="C56" t="s">
        <v>324</v>
      </c>
      <c r="D56" t="s">
        <v>5</v>
      </c>
      <c r="E56" t="s">
        <v>16</v>
      </c>
      <c r="F56" t="s">
        <v>392</v>
      </c>
      <c r="G56" t="s">
        <v>396</v>
      </c>
      <c r="H56" t="s">
        <v>377</v>
      </c>
    </row>
    <row r="57" spans="1:8" x14ac:dyDescent="0.25">
      <c r="A57" t="s">
        <v>323</v>
      </c>
      <c r="B57" t="s">
        <v>274</v>
      </c>
      <c r="C57" t="s">
        <v>324</v>
      </c>
      <c r="D57" t="s">
        <v>5</v>
      </c>
      <c r="E57" t="s">
        <v>16</v>
      </c>
      <c r="F57" t="s">
        <v>392</v>
      </c>
      <c r="G57" t="s">
        <v>396</v>
      </c>
      <c r="H57" t="s">
        <v>376</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sheetPr>
  <dimension ref="A1:M2"/>
  <sheetViews>
    <sheetView workbookViewId="0">
      <selection activeCell="E2" sqref="E2"/>
    </sheetView>
  </sheetViews>
  <sheetFormatPr defaultRowHeight="15" x14ac:dyDescent="0.25"/>
  <cols>
    <col min="1" max="1" width="7.85546875" bestFit="1" customWidth="1"/>
    <col min="2" max="2" width="14.85546875" bestFit="1" customWidth="1"/>
    <col min="3" max="3" width="10.5703125" bestFit="1" customWidth="1"/>
    <col min="4" max="4" width="19.140625" bestFit="1" customWidth="1"/>
    <col min="5" max="5" width="17.85546875" bestFit="1" customWidth="1"/>
    <col min="6" max="7" width="35.140625" bestFit="1" customWidth="1"/>
    <col min="8" max="8" width="28.85546875" bestFit="1" customWidth="1"/>
    <col min="9" max="9" width="68.85546875" customWidth="1"/>
    <col min="10" max="10" width="34.140625" bestFit="1" customWidth="1"/>
    <col min="11" max="11" width="17.140625" bestFit="1" customWidth="1"/>
    <col min="12" max="12" width="32.85546875" bestFit="1" customWidth="1"/>
  </cols>
  <sheetData>
    <row r="1" spans="1:13" x14ac:dyDescent="0.25">
      <c r="A1" s="67" t="s">
        <v>236</v>
      </c>
      <c r="B1" s="67" t="s">
        <v>237</v>
      </c>
      <c r="C1" s="67" t="s">
        <v>238</v>
      </c>
      <c r="D1" s="67" t="s">
        <v>106</v>
      </c>
      <c r="E1" s="67" t="s">
        <v>287</v>
      </c>
      <c r="F1" s="67" t="s">
        <v>283</v>
      </c>
      <c r="G1" s="67" t="s">
        <v>282</v>
      </c>
      <c r="H1" s="67" t="s">
        <v>284</v>
      </c>
      <c r="I1" s="67" t="s">
        <v>285</v>
      </c>
      <c r="J1" s="67" t="s">
        <v>286</v>
      </c>
      <c r="K1" s="67" t="s">
        <v>288</v>
      </c>
      <c r="L1" s="67" t="s">
        <v>289</v>
      </c>
      <c r="M1" s="67" t="s">
        <v>290</v>
      </c>
    </row>
    <row r="2" spans="1:13" x14ac:dyDescent="0.25">
      <c r="A2" s="68" t="str">
        <f>CEIP_ID</f>
        <v>2026_4</v>
      </c>
      <c r="B2" s="68">
        <f>Compliance_Year</f>
        <v>2026</v>
      </c>
      <c r="C2" s="68">
        <f>VLOOKUP(Utility_Name,Utility_List[],2, TRUE)</f>
        <v>4</v>
      </c>
      <c r="D2" s="68" t="str">
        <f>Utility_Name</f>
        <v>Benton County PUD #1</v>
      </c>
      <c r="E2" t="str">
        <f>HIC_ID_Methodology</f>
        <v>Highly Impacted Communities Data Table</v>
      </c>
      <c r="F2">
        <f>HIC_Count</f>
        <v>8</v>
      </c>
      <c r="G2">
        <f>HIC_Indian_Count</f>
        <v>0</v>
      </c>
      <c r="H2">
        <f>Avg_EHD</f>
        <v>6</v>
      </c>
      <c r="I2" t="str">
        <f>Top_EHD_Factors</f>
        <v>Details of the EHD data for Benton PUD's service territory, including identification of highly impacted communities, was included in the "Draft Review Presentation" (see slides 15-16) presented at Public Hearing #2 on September 23, 2025. Of the eight census tracts identified as HIC, one tract has an overall EHD rank of 10 and the other seven tracts have an overall EHD rank of 9.
Summarized below are the four EHD themes sorted by their HIC tract count by highest ranking:
1) Socioeconomic Factors: Rank of 10 = 4 tracts; 9 = 3 tracts; 8 = 1 tract
2) Sensitive Populations: Rank of 10 = 1 tract; 9 = 2 tracts; 8 = 3 tracts; &lt; 8 = 2 tracts
3) Environmental Effects: Rank of 9 = 2 tracts; 8 = 5 tracts; &lt; 8 = 1 tract
4) Environmental Exposures: Rank of 8 = 4 tracts; &lt; 8 = 4 tracts
Summarized below are the highest ranking EHD metrics by EHD theme and their HIC tract count:
1) Socioeconomic Factors (Top 3 of 7 metrics in theme)
   1.a) No High School Diploma: Rank of 10 = 4 tracts; 9 = 3 tracts; &lt; 8 = 1 tract
   1.b) Population Living in Poverty: Rank of 10 = 4 tracts; 9 = 1 tract; 8 = 3 tracts
   1.c) Primary Language other than English: Rank of 10 = 2 tracts; 9 = 3 tracts; 8 = 2 tracts; &lt; 8 = 1 tract
2) Sensitive Populations (Top 2 of 2 metrics in theme)
   2.a) Death from Cardiovascular Disease: Rank of 10 = 2 tracts; 9 = 2 tracts; 8 = 1 tract; &lt; 7 = 3 tracts
   2.b) Low Birth Weight: Rank of 10 = 1 tract; 8 = 3 tracts; 7 = 1 tract; &lt; 7 = 3 tracts
3) Environmental Effects (Top 3 of 5 metrics in theme)
   3.a) Proximity to Risk Management Plan Facilities: Rank of 10 = 4 tracts; 9 = 1 tract; 8 = 2 tracts; 6 = 1 tract  
   3.b) Lead Risk from Housing: Rank of 10 = 1 tract; 8 = 1 tract; 7 = 4 tracts; &lt; 7 = 2 tracts
   3.c) Proximity to Hazardous Waste Facilities: Rank of 8 = 1 tract; 7 = 2 tracts; 6 = 2 tracts; 5 = 3 tracts
4) Environmental Exposures (Top 3 of 5 metrics in theme)
   4.a) Ozone Concentration: Rank of 10 = 8 tracts
   4.b) PM2.5 Concentration:  Rank of 9 = 5 tracts; 6 = 3 tracts 
   4.c) Diesel Exhaust PM2.5 Emissions: Rank of 6 = 4 tracts, 5 = 2 tracts, 3 = 2 tracts</v>
      </c>
      <c r="J2" t="str">
        <f>Address_EHDs</f>
        <v>For highly impacted communities (HIC) that may be living in poverty, Benton PUD's planned specific action to offer a residential low-income conservation program will help to reduce energy burden. "Populations Living in Poverty" is one of the metrics within the "Socioeconomic Factors" theme of the EHD Map and it contributes to the overall EHD Map rank that is used to identify HIC.</v>
      </c>
      <c r="K2" t="str">
        <f>VP_ID_Methodology</f>
        <v>Benton PUD's public process for identifying vulnerable populations began with a description of its proposed methodology at Public Hearing #1 on slides #17-21 of its "Introduction Presentation". Benton PUD described its methodology to identify vulnerable populations as those census tracts served by Benton PUD having a theme rank of 9 or 10 in either the "Socioeconomic Factors" or "Sensitive Populations" themes of the Environmental Health Disparities Map (EHD Map). Slide #21 described the change in methodology from the previous CEIP. Benton PUD's public process continued at Public Hearing #2 with a "Draft Presentation" that described the methodology on slides #12-16 and specifically identified 13 census tracts as vulnerable populations on slides #15-16, including their EHD Map rankings. Public Hearing #2 also included a "Draft Review Reporting Template" describing how vulnerable populations are identified. The public process continued at Public Hearing #3 where Benton PUD shared its "Preliminary Review Reporting Template" and at Public Hearing #4 where the "Final Reporting Template" was shared with the public.</v>
      </c>
      <c r="L2" t="str">
        <f>Address_VP_Factors</f>
        <v>For vulnerable populations that may be living in poverty, Benton PUD's planned specific action to offer a residential low-income conservation program will help to reduce energy burden. "Populations Living in Poverty" is one of the metrics within the "Socioeconomic Factors" theme of the EHD Map that is used to identify vulnerable populations.</v>
      </c>
      <c r="M2" t="str">
        <f>VP_Factor_Changes</f>
        <v>At Public Hearing #1, Benton PUD described and explained the changes, from its previous CEIP, to the factors used to identify vulnerable populations. The proposed methodology was described within slides #17-21 of its "Introduction Presentation" and the changes were explained on slide #21. The explanation of changes included that the new methodology allows for identification by EHD map data, is consistent with the Revised Code of Washington (RCW) definition and Department of Health EHD data, and allows for mapping Benton PUD's actions to the EHD map census tracts.
Vulnerable populations in the 2022-2025 CEIP were identified based on the following factors:
1) Population Living &lt;=185% Federal Poverty Level (FPL)
2) Percentage Share of Low Income (&lt;125% of FPL)
3) Population of Limited English Speaking
4) Percentage Share of Population Seniors (age 65 or older)
5) Percentage Share of Veterans
6) Percentage Share of Individuals with Disability</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sheetPr>
  <dimension ref="A1:I7"/>
  <sheetViews>
    <sheetView workbookViewId="0">
      <selection activeCell="E2" sqref="E2"/>
    </sheetView>
  </sheetViews>
  <sheetFormatPr defaultRowHeight="15" x14ac:dyDescent="0.25"/>
  <cols>
    <col min="2" max="2" width="14.85546875" bestFit="1" customWidth="1"/>
    <col min="3" max="3" width="10.5703125" bestFit="1" customWidth="1"/>
    <col min="4" max="4" width="19.140625" bestFit="1" customWidth="1"/>
    <col min="5" max="5" width="14.140625" bestFit="1" customWidth="1"/>
  </cols>
  <sheetData>
    <row r="1" spans="1:9" x14ac:dyDescent="0.25">
      <c r="A1" s="67" t="s">
        <v>236</v>
      </c>
      <c r="B1" s="67" t="s">
        <v>237</v>
      </c>
      <c r="C1" s="67" t="s">
        <v>238</v>
      </c>
      <c r="D1" s="67" t="s">
        <v>106</v>
      </c>
      <c r="E1" s="67" t="s">
        <v>52</v>
      </c>
      <c r="F1" s="67" t="s">
        <v>53</v>
      </c>
      <c r="G1" s="67" t="s">
        <v>33</v>
      </c>
      <c r="H1" s="67" t="s">
        <v>34</v>
      </c>
      <c r="I1" s="67" t="s">
        <v>35</v>
      </c>
    </row>
    <row r="2" spans="1:9" x14ac:dyDescent="0.25">
      <c r="A2" s="68" t="str">
        <f t="shared" ref="A2:A7" si="0">CEIP_ID</f>
        <v>2026_4</v>
      </c>
      <c r="B2" s="68">
        <f t="shared" ref="B2:B7" si="1">Compliance_Year</f>
        <v>2026</v>
      </c>
      <c r="C2" s="68">
        <f>VLOOKUP(Utility_Name,Utility_List[],2, TRUE)</f>
        <v>4</v>
      </c>
      <c r="D2" s="68" t="str">
        <f t="shared" ref="D2:D7" si="2">Utility_Name</f>
        <v>Benton County PUD #1</v>
      </c>
      <c r="E2" t="str">
        <f>'Identify HIC &amp; VP'!B26</f>
        <v>Other</v>
      </c>
      <c r="F2" t="str">
        <f>'Identify HIC &amp; VP'!C26</f>
        <v>Socioeconomic Factors EHD Rank</v>
      </c>
      <c r="G2" t="str">
        <f>'Identify HIC &amp; VP'!D26</f>
        <v>Census tracts served by Benton PUD having a "Socioeconomic Factors" theme rank of 9 or 10 in the EHD map.</v>
      </c>
      <c r="H2" t="str">
        <f>'Identify HIC &amp; VP'!E26</f>
        <v>Washington Environmental Health Disparities (EHD) Map</v>
      </c>
      <c r="I2" t="str">
        <f>'Identify HIC &amp; VP'!F26</f>
        <v>4/26/2023
(EHD v2.0)</v>
      </c>
    </row>
    <row r="3" spans="1:9" x14ac:dyDescent="0.25">
      <c r="A3" s="68" t="str">
        <f t="shared" si="0"/>
        <v>2026_4</v>
      </c>
      <c r="B3" s="68">
        <f t="shared" si="1"/>
        <v>2026</v>
      </c>
      <c r="C3" s="68">
        <f>VLOOKUP(Utility_Name,Utility_List[],2, TRUE)</f>
        <v>4</v>
      </c>
      <c r="D3" s="68" t="str">
        <f t="shared" si="2"/>
        <v>Benton County PUD #1</v>
      </c>
      <c r="E3" t="str">
        <f>'Identify HIC &amp; VP'!B27</f>
        <v>Health</v>
      </c>
      <c r="F3" t="str">
        <f>'Identify HIC &amp; VP'!C27</f>
        <v>Sensitive Populations EHD Rank</v>
      </c>
      <c r="G3" t="str">
        <f>'Identify HIC &amp; VP'!D27</f>
        <v>Census tracts served by Benton PUD having a "Sensitive Populations" theme rank of 9 or 10 in the EHD map.</v>
      </c>
      <c r="H3" t="str">
        <f>'Identify HIC &amp; VP'!E27</f>
        <v>Washington Environmental Health Disparities (EHD) Map</v>
      </c>
      <c r="I3" t="str">
        <f>'Identify HIC &amp; VP'!F27</f>
        <v>4/26/2023
(EHD v2.0)</v>
      </c>
    </row>
    <row r="4" spans="1:9" x14ac:dyDescent="0.25">
      <c r="A4" s="68" t="str">
        <f t="shared" si="0"/>
        <v>2026_4</v>
      </c>
      <c r="B4" s="68">
        <f t="shared" si="1"/>
        <v>2026</v>
      </c>
      <c r="C4" s="68">
        <f>VLOOKUP(Utility_Name,Utility_List[],2, TRUE)</f>
        <v>4</v>
      </c>
      <c r="D4" s="68" t="str">
        <f t="shared" si="2"/>
        <v>Benton County PUD #1</v>
      </c>
      <c r="E4">
        <f>'Identify HIC &amp; VP'!B28</f>
        <v>0</v>
      </c>
      <c r="F4">
        <f>'Identify HIC &amp; VP'!C28</f>
        <v>0</v>
      </c>
      <c r="G4">
        <f>'Identify HIC &amp; VP'!D28</f>
        <v>0</v>
      </c>
      <c r="H4">
        <f>'Identify HIC &amp; VP'!E28</f>
        <v>0</v>
      </c>
      <c r="I4">
        <f>'Identify HIC &amp; VP'!F28</f>
        <v>0</v>
      </c>
    </row>
    <row r="5" spans="1:9" x14ac:dyDescent="0.25">
      <c r="A5" s="68" t="str">
        <f t="shared" si="0"/>
        <v>2026_4</v>
      </c>
      <c r="B5" s="68">
        <f t="shared" si="1"/>
        <v>2026</v>
      </c>
      <c r="C5" s="68">
        <f>VLOOKUP(Utility_Name,Utility_List[],2, TRUE)</f>
        <v>4</v>
      </c>
      <c r="D5" s="68" t="str">
        <f t="shared" si="2"/>
        <v>Benton County PUD #1</v>
      </c>
      <c r="E5">
        <f>'Identify HIC &amp; VP'!B29</f>
        <v>0</v>
      </c>
      <c r="F5">
        <f>'Identify HIC &amp; VP'!C29</f>
        <v>0</v>
      </c>
      <c r="G5">
        <f>'Identify HIC &amp; VP'!D29</f>
        <v>0</v>
      </c>
      <c r="H5">
        <f>'Identify HIC &amp; VP'!E29</f>
        <v>0</v>
      </c>
      <c r="I5">
        <f>'Identify HIC &amp; VP'!F29</f>
        <v>0</v>
      </c>
    </row>
    <row r="6" spans="1:9" x14ac:dyDescent="0.25">
      <c r="A6" s="68" t="str">
        <f t="shared" si="0"/>
        <v>2026_4</v>
      </c>
      <c r="B6" s="68">
        <f t="shared" si="1"/>
        <v>2026</v>
      </c>
      <c r="C6" s="68">
        <f>VLOOKUP(Utility_Name,Utility_List[],2, TRUE)</f>
        <v>4</v>
      </c>
      <c r="D6" s="68" t="str">
        <f t="shared" si="2"/>
        <v>Benton County PUD #1</v>
      </c>
      <c r="E6">
        <f>'Identify HIC &amp; VP'!B30</f>
        <v>0</v>
      </c>
      <c r="F6">
        <f>'Identify HIC &amp; VP'!C30</f>
        <v>0</v>
      </c>
      <c r="G6">
        <f>'Identify HIC &amp; VP'!D30</f>
        <v>0</v>
      </c>
      <c r="H6">
        <f>'Identify HIC &amp; VP'!E30</f>
        <v>0</v>
      </c>
      <c r="I6">
        <f>'Identify HIC &amp; VP'!F30</f>
        <v>0</v>
      </c>
    </row>
    <row r="7" spans="1:9" x14ac:dyDescent="0.25">
      <c r="A7" s="68" t="str">
        <f t="shared" si="0"/>
        <v>2026_4</v>
      </c>
      <c r="B7" s="68">
        <f t="shared" si="1"/>
        <v>2026</v>
      </c>
      <c r="C7" s="68">
        <f>VLOOKUP(Utility_Name,Utility_List[],2, TRUE)</f>
        <v>4</v>
      </c>
      <c r="D7" s="68" t="str">
        <f t="shared" si="2"/>
        <v>Benton County PUD #1</v>
      </c>
      <c r="E7">
        <f>'Identify HIC &amp; VP'!B31</f>
        <v>0</v>
      </c>
      <c r="F7">
        <f>'Identify HIC &amp; VP'!C31</f>
        <v>0</v>
      </c>
      <c r="G7">
        <f>'Identify HIC &amp; VP'!D31</f>
        <v>0</v>
      </c>
      <c r="H7">
        <f>'Identify HIC &amp; VP'!E31</f>
        <v>0</v>
      </c>
      <c r="I7">
        <f>'Identify HIC &amp; VP'!F31</f>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pageSetUpPr fitToPage="1"/>
  </sheetPr>
  <dimension ref="A1:D3"/>
  <sheetViews>
    <sheetView workbookViewId="0">
      <selection activeCell="K45" sqref="K45"/>
    </sheetView>
  </sheetViews>
  <sheetFormatPr defaultRowHeight="15" x14ac:dyDescent="0.25"/>
  <cols>
    <col min="1" max="1" width="9" bestFit="1" customWidth="1"/>
    <col min="2" max="2" width="31.5703125" bestFit="1" customWidth="1"/>
    <col min="3" max="3" width="10" bestFit="1" customWidth="1"/>
    <col min="4" max="4" width="76.5703125" bestFit="1" customWidth="1"/>
  </cols>
  <sheetData>
    <row r="1" spans="1:4" x14ac:dyDescent="0.25">
      <c r="A1" t="s">
        <v>275</v>
      </c>
      <c r="B1" t="s">
        <v>0</v>
      </c>
      <c r="C1" t="s">
        <v>413</v>
      </c>
      <c r="D1" t="s">
        <v>26</v>
      </c>
    </row>
    <row r="2" spans="1:4" x14ac:dyDescent="0.25">
      <c r="A2" s="136" t="s">
        <v>440</v>
      </c>
      <c r="B2" s="136" t="s">
        <v>443</v>
      </c>
      <c r="C2" s="136" t="s">
        <v>434</v>
      </c>
      <c r="D2" s="136" t="s">
        <v>182</v>
      </c>
    </row>
    <row r="3" spans="1:4" x14ac:dyDescent="0.25">
      <c r="A3" s="136" t="s">
        <v>440</v>
      </c>
      <c r="B3" s="136" t="s">
        <v>443</v>
      </c>
      <c r="C3" s="136" t="s">
        <v>434</v>
      </c>
      <c r="D3" s="136" t="s">
        <v>199</v>
      </c>
    </row>
  </sheetData>
  <pageMargins left="0.7" right="0.7" top="0.75" bottom="0.75" header="0.3" footer="0.3"/>
  <pageSetup fitToWidth="0"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sheetPr>
  <dimension ref="A1:N7"/>
  <sheetViews>
    <sheetView workbookViewId="0">
      <selection activeCell="K45" sqref="K45"/>
    </sheetView>
  </sheetViews>
  <sheetFormatPr defaultRowHeight="15" x14ac:dyDescent="0.25"/>
  <cols>
    <col min="2" max="2" width="14.85546875" bestFit="1" customWidth="1"/>
    <col min="3" max="3" width="10.5703125" bestFit="1" customWidth="1"/>
    <col min="4" max="4" width="19.140625" bestFit="1" customWidth="1"/>
    <col min="5" max="14" width="39" customWidth="1"/>
  </cols>
  <sheetData>
    <row r="1" spans="1:14" x14ac:dyDescent="0.25">
      <c r="A1" s="67" t="s">
        <v>236</v>
      </c>
      <c r="B1" s="67" t="s">
        <v>237</v>
      </c>
      <c r="C1" s="67" t="s">
        <v>238</v>
      </c>
      <c r="D1" s="67" t="s">
        <v>106</v>
      </c>
      <c r="E1" s="67" t="s">
        <v>291</v>
      </c>
      <c r="F1" s="67" t="s">
        <v>292</v>
      </c>
      <c r="G1" s="67" t="s">
        <v>293</v>
      </c>
      <c r="H1" s="67" t="s">
        <v>294</v>
      </c>
      <c r="I1" s="67" t="s">
        <v>295</v>
      </c>
      <c r="J1" s="67" t="s">
        <v>296</v>
      </c>
      <c r="K1" s="67" t="s">
        <v>297</v>
      </c>
      <c r="L1" s="67" t="s">
        <v>254</v>
      </c>
      <c r="M1" s="67" t="s">
        <v>99</v>
      </c>
      <c r="N1" s="67" t="s">
        <v>298</v>
      </c>
    </row>
    <row r="2" spans="1:14" x14ac:dyDescent="0.25">
      <c r="A2" s="68" t="str">
        <f>CEIP_ID</f>
        <v>2026_4</v>
      </c>
      <c r="B2" s="68">
        <f>Compliance_Year</f>
        <v>2026</v>
      </c>
      <c r="C2" s="68">
        <f>VLOOKUP(Utility_Name,Utility_List[],2, TRUE)</f>
        <v>4</v>
      </c>
      <c r="D2" s="68" t="str">
        <f>Utility_Name</f>
        <v>Benton County PUD #1</v>
      </c>
      <c r="E2" t="str">
        <f>Summary_of_Public_Input</f>
        <v xml:space="preserve">For its 2024 Resource Plan (2024 RP), inclusive of a 10-year action plan for complying with the Clean Energy Transformation Act, Benton PUD provided opportunities for its customers and interested stakeholders to provide input during the development of, and prior to the adoption of, the plan. The 2024 RP was initiated on June 25, 2024, with an agenda item at Benton PUD's public Commission meeting where an "Introduction Presentation" was reviewed. On August 13, 2024, at Benton PUD's public Commission meeting, a "Draft Plan" was reviewed and then the Commission passed a motion setting a Public Hearing for final approval on August 27, 2024. At the Public Hearing on August 27, 2024, after receiving public comment, the Commission approved a resolution adopting the final plan. All presentations and materials were made available electronically throughout the process and they continue to be available on Benton PUD's resource planning webpage: https://www.bentonpud.org/about-benton-pud/planning-performance/resource-planning?tab=Resource_Plan
For its 2026-2029 Clean Energy Implementation Plan (CEIP), Benton PUD provided opportunities for its customers and interested stakeholders to provide input during the development of, and prior to the adoption of, the plan. Benton PUD's public input process included several public meetings, public advertisement requesting input, and a newly created, dedicated CEIP webpage (https://www.bentonpud.org/ceip) for accepting public input and for providing electronic access to related materials and presentations. All public hearings included the opportunity for public input prior to any subsequent Commission action. All presentations and materials were made available electronically throughout the process and they continue to be available on Benton PUD's resource planning webpage: https://www.bentonpud.org/about-benton-pud/planning-performance/resource-planning?tab=Clean_Energy
The CEIP process was initiated on July 22, 2025, when the Benton PUD Commission passed a motion setting Public Hearing #1 on August 26, 2025 and the CEIP webpage and input form were live. At Public Hearing #1, an "Introduction Presentation" was reviewed and then the Commission passed a motion setting Public Hearing #2 on September 23, 2025. Prior to the next public hearing, low-income advocacy groups were invited to a workshop hosted by Benton PUD on September 17, 2025, to learn more about Benton PUD's low-income energy assistance programs and the CEIP input process, including the upcoming Public Hearing #2. At Public Hearing #2, a "Draft Review Presentation" and a "Draft Review Reporting Template" were reviewed and then the Commission passed a motion setting Public Hearing #3 on October 14, 2025. At Public Hearing #3, a "Preliminary Review Presentation" and a "Preliminary Review Reporting Template" were reviewed and then the Commission passed a motion setting Public Hearing #4 on October 28, 2025. The public comment period ended on October 16, 2025, to allow time for Benton PUD to incorporate any public comments into the final CEIP template. At Public Hearing #4, after accepting public comment, the Commission passed a resolution adopting the final plan.
</v>
      </c>
      <c r="F2" t="str">
        <f>Barriers_to_Public_Partic</f>
        <v>Benton PUD considered the following barriers to public participation faced by our customers and community:
1) Language: Access to information for non-English speaking, predominantly Spanish speaking
2) Cultural: May be a lack of familiarity with Benton PUD's public processes or information
3) Economic: Inability to attend Benton PUD's public meetings due to work or travel expense
4) Technology: Lack of access to technology may prevent access to information or participation
5) Disability: Accommodations may be needed for individuals with a disability</v>
      </c>
      <c r="G2" t="str">
        <f>Reasonable_Accomodations</f>
        <v>Benton PUD provided the following reasonable accommodations to reduce barriers to public participation:
1) Language
   1.a) Spanish translation is continually provided for Benton PUD's main website (www.bentonpud.org)
   1.b) Spanish translation was provided for a newly created CEIP webpage (www.bentonpud.org/CEIP)
   1.c) Spanish translation was provided for a newly created CEIP input form, available on the CEIP webpage
   1.d) Ran radio ads in English and Spanish over a three month period
2) Cultural
   2.a) Hosted a workshop for low-income advocacy groups and invited their representation in the CEIP process
   2.b) Advertised CEIP public input process across a variety of media platforms to reach different audiences
3) Economic
   3.a) No travel costs for public meetings, as all meetings included virtual and phone attendance options
   3.b) Hosted multiple public meetings with prior notice over a four month period, to increase participation opportunities
   3.c) CEIP webpage enabled independent review of public meeting materials and submitting CEIP input
4) Technology
   4.a) All public meetings included a virtual and phone option in addition to in-person attendance
   4.b) Advertised CEIP process on multiple technology platforms: website, newspaper, radio, social media (Facebook, Instagram, X)
   4.c) Provided other contact options for questions or to request assistance with participating in the public feedback process:
            Email power@bentonpud.org or Call Blake Scherer, Senior Engineer at (509) 585-5361
5) Disability
   5.a) Per Commission Resolution No. 2324, approved September 8, 2015, it is Benton PUD's policy that no qualified individual with a disability shall, by reason of such disability, be excluded from participation in or be denied the benefits of its services, programs, or activities, or be subjected to discrimination. The policy and the Request for Reasonable Accommodation Form are available online (https://www.bentonpud.org/ada-accommodation), or contact: Benton PUD Human Resources Manager, 2721 W 10th Avenue, Kennewick, WA 99336, Fax to (509) 582-1246 or email to dunlapk@bentonpud.org</v>
      </c>
      <c r="H2" t="str">
        <f>Incorp_Public_Comments</f>
        <v xml:space="preserve">For the 2024 Resource Plan, public comments were clarifying questions on ancillary topics, rather than direct input to be reflected in the plan. The only public comments received were the following two comments from the August 27, 2024, public hearing, copied here from the minutes:
1) "Comment one from the public - Why does BPA have a constraint of a 20 year contract and why is there is no flexibility there? Answer - Senior Director Jon Meyer responded and stated the requirement for BPA to limit contracts to 20 years is in federal statute."
2) "Comment two from the public – Would the District serve a new 3-5 MW load at BPA’s Tier 2 pricing or not?
Answer - Senior Director Jon Meyer responded and stated that at this time, loads under 10 aMW are served with established rate schedules that meld all power costs including BPA Tier 1 and Tier 2, with one exception for Electricity Intensive Loads over 3.5 aMW that would be served with rates based on the marginal cost of power."
For the 2026-2029 CEIP, public comments were reflected in the CEIP by 1) ensuring that Benton PUD's low-income energy assistance funding assessment considered potential changes to the federal Low-Income Home Energy Assistance Program (LIHEAP), and 2) by including within the CEIP a description of how the clean energy forecast is based on average water and how Benton PUD's conversion of its BPA Power Sales Agreement from Slice/Block to Load Following improved the forecast, and 3) by emphasizing in the CEIP how Benton PUD is already meeting the CETA standard and that no incremental resource actions are necessary.
Below is a summary of all public input received through October 16, 2025:
1) August 26, 2025, Public Hearing #1, as copied from the minutes: "Chuck Torelli raised concern that the federal Low-Income Energy Initiative (LIEI) program had been discontinued. Director Johnson acknowledged the concern and confirmed that staff were actively monitoring the issue."
2) August 26, 2025, Public Hearing #1, as copied, in part, from the minutes: "Roger Ovic raised questions regarding the energy category labeled “Unspecified” and its drop after 2024. He also inquired about potential impacts of the Columbia River Treaty between the United States and Canada. Engineer Blake Scherer explained that the reduction was due to low water years and the transition in 2024 to Benton PUD’s first year operating under load following rather than the previous “slice” customer block arrangement. General Manager Dunn explained that an agreement in principle on the Columbia River Treaty had been reached..." (See minutes for the full response on this ancillary topic.)
3) September 11, 2025, CEIP webpage input from Richard Stemson: "we are over 80% clean energy from the dams This law is a waste of what money we have left." (The comment was shared publicly at the September 23, 2025, Public Hearing #2).
</v>
      </c>
      <c r="I2" t="str">
        <f>CEIP_Consist_RP</f>
        <v>Yes</v>
      </c>
      <c r="J2" t="str">
        <f>CEIP_Consist_CEAP</f>
        <v>Yes</v>
      </c>
      <c r="K2" t="str">
        <f>SAs_Consist_RPandCEAP</f>
        <v>Benton PUD's most recent resource plan, the 2024 Resource Plan for 2025-2034 (2024 RP), prepared under RCW 19.280.030(5), was approved by Commission Resolution No. 2681 on 8/27/2024 and is available for download from the website linked below.
Benton PUD's specific actions are consistent with the resource strategy described within Section 5 (Pages 9-11) of the 2024 RP and summarized here: 1) continuing to pursue cost-effective, reliable, and feasible conservation, consistent with the requirements of the Energy Independence Act and CETA, 2) continuing with Packwood hydroelectric as a dedicated resource, per the BPA contractual commitment, 3) continuing with BPA's load following contract. 
Benton PUD's specific actions are consistent with the 10-year plan to implement the CETA standards described within Section 7 (Pages 14-15) of the 2024 RP. In the 2024 RP, Benton PUD's clean energy forecast was 4% non-clean. For the 2026-2029 CEIP, Benton PUD's clean energy forecast has been updated to 5% non-clean, derived from a 13-year average of BPA's fuel mix from 2012-2014 and a 5-year average of Packwood hydroelectric. Consistent with the 2024 RP, the 2026-2029 CEIP includes procuring unbundled renewable energy credits to offset its 5% non-clean energy, which is an allowable alternative compliance option (up to a maximum of 20%), to meet the CETA greenhouse gas neutral standard, while also satisfying the renewable energy requirements of the Energy Independence Act.
Benton PUD's actions follow Department of Commerce guidance that a CEIP should only include incremental steps taken to comply with CETA, not actions the utility would undertake regardless. Consistent with the 2024 RP, the 2026-2029 CEIP requires no additional actions to meet CETA. As noted in the submitted "Targets" worksheet, Benton PUD's recent actuals exceed 80% clean and its forecast of 95% already meets the greenhouse gas neutral standard. Therefore, the 2026-2029 CEIP aligns with the 2024 RP in that no incremental specific actions are included, aside from those supporting an equitable transition.</v>
      </c>
      <c r="L2" t="str">
        <f>Resource_Plan_Hyperlink</f>
        <v>https://www.bentonpud.org/about-benton-pud/planning-performance/resource-planning?tab=Resource_Plan</v>
      </c>
      <c r="M2" t="str">
        <f>RA_Standard</f>
        <v>Benton PUD's resource adequacy standard has changed since its 2022-2025 CEIP due to the conversion of its BPA Power Sales Agreement from Slice/Block to Load Following, effective October 1, 2023. Under the load following contract, BPA is responsible for resource adequacy.
BPA provides resource adequacy for Benton PUD and supplied the following language as of July 9, 2025:
"BPA assures its power supply is available to meet its firm power supply obligation on a long term planning, forecast, basis.  As directed by the Pacific Northwest Electric power planning and Conservation Act, a fundamental statutory purpose for BPA is to assure it has an adequate supply of power, which BPA meets through its power planning function, as guided by the Northwest power and Conservation Council power Plan.
BPA’s firm power supply obligation under the Northwest power Act means BPA supplies all the power a customer needs to serve their retail consumer demands on a continuous basis except for reasons of force majeure.  This obligation takes into account and is adjusted by the amount of non-federal power/resources Benton County PUD #1 uses to serve their load and by the type of product the Benton County PUD #1 elects to purchase from BPA.  BPA’s currently effective Regional Dialogue load Following Contracts obligates BPA to supply all the electricity required to meet the second to second variation in the Benton County PUD #1’s load net of the Benton County PUD #1’s non-federal resources."</v>
      </c>
      <c r="N2" t="str">
        <f>RA_Measurement_Methods</f>
        <v>BPA provides resource adequacy for Benton PUD and supplied the following language as of July 9, 2025:
"BPA uses its Resource Program, which includes a Needs Assessment that examines on a 20-year forecast basis the uncertainty in customer loads, expected water conditions affecting federal hydro production (including Biological Opinion requirements),  resource availability, natural gas prices, and electricity market prices to develop a least-cost portfolio of resources that meet Bonneville’s obligations. The goal of the Needs Assessment, which is one of the early steps in the Resource Program, is to measure Bonneville’s existing system, in relative isolation, against Bonneville’s obligations to supply power to show whether any long-term energy and/or capacity shortfalls may occur over the 20-year study horizon. The Needs Assessment forecasts Bonneville’s needs for long-term energy and capacity based on resource capabilities and projected obligations to serve power. The Needs Assessment informs later steps of the Resource Program, where resource optimization techniques are used to evaluate and select potential solutions for meeting Bonneville’s long-term needs based on cost and risk.
The Needs Assessment uses the following metrics to assess Bonneville’s long-term energy and capacity needs:
1. Annual Energy: Evaluates the annual average energy surplus/deficit under p10-by-month critical water conditions. 
2. Monthly p10 Average (AVG) Energy: Evaluates the monthly average surplus/deficit over all hours under p10-by-month critical water conditions. 
3. Monthly p10 Heavy Load Hour (HLH) Energy: Evaluates the monthly average surplus/deficit over heavy load hours (hours ending 7-22, Monday-Saturday, excluding holidays) under p10-by[1]month critical water conditions. 
4. Monthly p10 Superpeak (SPK) Energy: Evaluates the monthly average surplus/deficit over the six peak HLH each weekday (Monday-Friday) under p10-by-month critical water conditions. The roughly 120 superpeak hours per month are a subset of the roughly 384 heavy load hours per month. 
5. 18-Hour Capacity: Evaluates the monthly average surplus/deficit over six peak load hours each day across three-day extreme weather load events under median water (p50) conditions. Winter events used actual temperatures from the January 2024 event for Dec/Jan/Feb, while summer events relied on actual temperature from the June 2021 event for July/August."</v>
      </c>
    </row>
    <row r="3" spans="1:14" x14ac:dyDescent="0.25">
      <c r="A3" s="68"/>
      <c r="B3" s="68"/>
      <c r="C3" s="68"/>
      <c r="D3" s="68"/>
    </row>
    <row r="4" spans="1:14" x14ac:dyDescent="0.25">
      <c r="A4" s="68"/>
      <c r="B4" s="68"/>
      <c r="C4" s="68"/>
      <c r="D4" s="68"/>
    </row>
    <row r="5" spans="1:14" x14ac:dyDescent="0.25">
      <c r="A5" s="68"/>
      <c r="B5" s="68"/>
      <c r="C5" s="68"/>
      <c r="D5" s="68"/>
    </row>
    <row r="6" spans="1:14" x14ac:dyDescent="0.25">
      <c r="A6" s="68"/>
      <c r="B6" s="68"/>
      <c r="C6" s="68"/>
      <c r="D6" s="68"/>
    </row>
    <row r="7" spans="1:14" x14ac:dyDescent="0.25">
      <c r="A7" s="68"/>
      <c r="B7" s="68"/>
      <c r="C7" s="68"/>
      <c r="D7" s="6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I31"/>
  <sheetViews>
    <sheetView showGridLines="0" topLeftCell="A2" zoomScaleNormal="100" zoomScaleSheetLayoutView="100" workbookViewId="0">
      <selection activeCell="A2" sqref="A2"/>
    </sheetView>
  </sheetViews>
  <sheetFormatPr defaultRowHeight="15" x14ac:dyDescent="0.25"/>
  <cols>
    <col min="1" max="1" width="2.7109375" customWidth="1"/>
    <col min="2" max="2" width="33.140625" customWidth="1"/>
    <col min="3" max="3" width="46.85546875" customWidth="1"/>
    <col min="4" max="7" width="17.7109375" customWidth="1"/>
    <col min="8" max="8" width="10.7109375" customWidth="1"/>
    <col min="9" max="9" width="1.42578125" customWidth="1"/>
    <col min="10" max="11" width="10.7109375" customWidth="1"/>
  </cols>
  <sheetData>
    <row r="1" spans="2:9" s="25" customFormat="1" ht="5.25" hidden="1" customHeight="1" x14ac:dyDescent="0.25"/>
    <row r="2" spans="2:9" s="25" customFormat="1" ht="36" x14ac:dyDescent="0.55000000000000004">
      <c r="B2" s="24" t="s">
        <v>92</v>
      </c>
    </row>
    <row r="3" spans="2:9" s="25" customFormat="1" ht="6.75" hidden="1" customHeight="1" x14ac:dyDescent="0.25"/>
    <row r="4" spans="2:9" ht="6.75" customHeight="1" x14ac:dyDescent="0.25"/>
    <row r="5" spans="2:9" ht="18.75" x14ac:dyDescent="0.3">
      <c r="B5" s="145" t="s">
        <v>305</v>
      </c>
      <c r="C5" s="5"/>
      <c r="D5" s="143"/>
      <c r="E5" s="143"/>
      <c r="F5" s="143"/>
      <c r="G5" s="143"/>
      <c r="H5" s="143"/>
    </row>
    <row r="6" spans="2:9" ht="15.75" thickBot="1" x14ac:dyDescent="0.3">
      <c r="B6" s="192" t="s">
        <v>427</v>
      </c>
      <c r="C6" s="192"/>
      <c r="D6" s="192"/>
      <c r="E6" s="192"/>
      <c r="F6" s="192"/>
      <c r="G6" s="192"/>
      <c r="H6" s="192"/>
    </row>
    <row r="7" spans="2:9" ht="30" x14ac:dyDescent="0.25">
      <c r="B7" s="72" t="s">
        <v>249</v>
      </c>
      <c r="C7" s="73" t="s">
        <v>21</v>
      </c>
      <c r="D7" s="73" t="s">
        <v>243</v>
      </c>
      <c r="E7" s="73" t="s">
        <v>244</v>
      </c>
      <c r="F7" s="73" t="s">
        <v>245</v>
      </c>
      <c r="G7" s="73" t="s">
        <v>246</v>
      </c>
      <c r="H7" s="110" t="s">
        <v>22</v>
      </c>
      <c r="I7" s="103"/>
    </row>
    <row r="8" spans="2:9" x14ac:dyDescent="0.25">
      <c r="B8" s="70" t="s">
        <v>30</v>
      </c>
      <c r="C8" s="92" t="s">
        <v>248</v>
      </c>
      <c r="D8" s="69">
        <v>0.84499000000000002</v>
      </c>
      <c r="E8" s="107">
        <v>0.84499000000000002</v>
      </c>
      <c r="F8" s="107">
        <v>0.84497999999999995</v>
      </c>
      <c r="G8" s="107">
        <v>0.84497999999999995</v>
      </c>
      <c r="H8" s="99">
        <v>0.84497999999999995</v>
      </c>
      <c r="I8" s="156"/>
    </row>
    <row r="9" spans="2:9" x14ac:dyDescent="0.25">
      <c r="B9" s="70" t="s">
        <v>31</v>
      </c>
      <c r="C9" s="92" t="s">
        <v>248</v>
      </c>
      <c r="D9" s="71">
        <v>0.10580000000000001</v>
      </c>
      <c r="E9" s="108">
        <v>0.10580000000000001</v>
      </c>
      <c r="F9" s="108">
        <v>0.10580000000000001</v>
      </c>
      <c r="G9" s="108">
        <v>0.10580000000000001</v>
      </c>
      <c r="H9" s="99">
        <v>0.10580000000000001</v>
      </c>
      <c r="I9" s="156"/>
    </row>
    <row r="10" spans="2:9" ht="15.75" thickBot="1" x14ac:dyDescent="0.3">
      <c r="B10" s="42" t="s">
        <v>32</v>
      </c>
      <c r="C10" s="81"/>
      <c r="D10" s="79">
        <f>D8+D9</f>
        <v>0.95079000000000002</v>
      </c>
      <c r="E10" s="79">
        <f>E8+E9</f>
        <v>0.95079000000000002</v>
      </c>
      <c r="F10" s="79">
        <f>F8+F9</f>
        <v>0.95077999999999996</v>
      </c>
      <c r="G10" s="98">
        <f>G8+G9</f>
        <v>0.95077999999999996</v>
      </c>
      <c r="H10" s="100">
        <f>H8+H9</f>
        <v>0.95077999999999996</v>
      </c>
      <c r="I10" s="156"/>
    </row>
    <row r="11" spans="2:9" ht="9" customHeight="1" x14ac:dyDescent="0.25"/>
    <row r="12" spans="2:9" ht="139.5" customHeight="1" x14ac:dyDescent="0.25">
      <c r="B12" s="58" t="s">
        <v>191</v>
      </c>
      <c r="C12" s="194" t="s">
        <v>488</v>
      </c>
      <c r="D12" s="194"/>
      <c r="E12" s="194"/>
      <c r="F12" s="194"/>
      <c r="G12" s="103"/>
      <c r="I12" s="156"/>
    </row>
    <row r="13" spans="2:9" ht="9.75" customHeight="1" x14ac:dyDescent="0.25"/>
    <row r="14" spans="2:9" ht="18.75" x14ac:dyDescent="0.3">
      <c r="B14" s="59" t="s">
        <v>192</v>
      </c>
      <c r="C14" s="22"/>
      <c r="D14" s="22"/>
      <c r="E14" s="22"/>
      <c r="F14" s="22"/>
    </row>
    <row r="15" spans="2:9" ht="15.75" thickBot="1" x14ac:dyDescent="0.3">
      <c r="B15" s="192" t="s">
        <v>428</v>
      </c>
      <c r="C15" s="192"/>
      <c r="D15" s="192"/>
      <c r="E15" s="192"/>
      <c r="F15" s="192"/>
      <c r="G15" s="192"/>
      <c r="H15" s="192"/>
    </row>
    <row r="16" spans="2:9" ht="30" x14ac:dyDescent="0.25">
      <c r="B16" s="82" t="s">
        <v>4</v>
      </c>
      <c r="C16" s="78" t="s">
        <v>21</v>
      </c>
      <c r="D16" s="77" t="s">
        <v>243</v>
      </c>
      <c r="E16" s="77" t="s">
        <v>244</v>
      </c>
      <c r="F16" s="77" t="s">
        <v>245</v>
      </c>
      <c r="G16" s="77" t="s">
        <v>246</v>
      </c>
      <c r="H16" s="110" t="s">
        <v>22</v>
      </c>
    </row>
    <row r="17" spans="2:9" ht="30" x14ac:dyDescent="0.25">
      <c r="B17" s="70" t="s">
        <v>3</v>
      </c>
      <c r="C17" s="81" t="s">
        <v>301</v>
      </c>
      <c r="D17" s="88">
        <v>1525885</v>
      </c>
      <c r="E17" s="88">
        <v>1528686</v>
      </c>
      <c r="F17" s="88">
        <v>1535566</v>
      </c>
      <c r="G17" s="101">
        <v>1533974</v>
      </c>
      <c r="H17" s="102">
        <f>SUM(Specific_Targets_Input[[#This Row],[2026]:[2029]])</f>
        <v>6124111</v>
      </c>
      <c r="I17" s="156"/>
    </row>
    <row r="18" spans="2:9" ht="30" x14ac:dyDescent="0.25">
      <c r="B18" s="80" t="s">
        <v>6</v>
      </c>
      <c r="C18" s="81" t="s">
        <v>201</v>
      </c>
      <c r="D18" s="88">
        <v>4555</v>
      </c>
      <c r="E18" s="109">
        <v>5120</v>
      </c>
      <c r="F18" s="109">
        <v>5800</v>
      </c>
      <c r="G18" s="109">
        <v>7191</v>
      </c>
      <c r="H18" s="106">
        <f>SUM(Specific_Targets_Input[[#This Row],[2026]:[2029]])</f>
        <v>22666</v>
      </c>
      <c r="I18" s="156"/>
    </row>
    <row r="19" spans="2:9" ht="30" x14ac:dyDescent="0.25">
      <c r="B19" s="70" t="s">
        <v>5</v>
      </c>
      <c r="C19" s="81" t="s">
        <v>251</v>
      </c>
      <c r="D19" s="111">
        <v>0</v>
      </c>
      <c r="E19" s="112">
        <v>0</v>
      </c>
      <c r="F19" s="112">
        <v>0</v>
      </c>
      <c r="G19" s="112">
        <v>0</v>
      </c>
      <c r="H19" s="113">
        <v>0</v>
      </c>
      <c r="I19" s="156"/>
    </row>
    <row r="22" spans="2:9" ht="19.5" thickBot="1" x14ac:dyDescent="0.35">
      <c r="B22" s="59" t="s">
        <v>306</v>
      </c>
      <c r="C22" s="2"/>
      <c r="G22" s="103"/>
    </row>
    <row r="23" spans="2:9" ht="15.75" thickBot="1" x14ac:dyDescent="0.3">
      <c r="B23" s="42" t="s">
        <v>83</v>
      </c>
      <c r="C23" s="43" t="s">
        <v>84</v>
      </c>
      <c r="G23" s="103"/>
      <c r="I23" s="155"/>
    </row>
    <row r="24" spans="2:9" x14ac:dyDescent="0.25">
      <c r="B24" s="42" t="s">
        <v>250</v>
      </c>
      <c r="C24" s="195" t="s">
        <v>475</v>
      </c>
      <c r="D24" s="195"/>
      <c r="E24" s="195"/>
      <c r="F24" s="195"/>
      <c r="G24" s="103"/>
      <c r="I24" s="155"/>
    </row>
    <row r="25" spans="2:9" ht="53.25" customHeight="1" x14ac:dyDescent="0.25">
      <c r="B25" s="42" t="s">
        <v>82</v>
      </c>
      <c r="C25" s="193" t="s">
        <v>477</v>
      </c>
      <c r="D25" s="193"/>
      <c r="E25" s="193"/>
      <c r="F25" s="193"/>
      <c r="G25" s="103"/>
      <c r="I25" s="155"/>
    </row>
    <row r="26" spans="2:9" x14ac:dyDescent="0.25">
      <c r="G26" s="103"/>
      <c r="I26" s="114"/>
    </row>
    <row r="27" spans="2:9" ht="19.5" thickBot="1" x14ac:dyDescent="0.35">
      <c r="B27" s="59" t="s">
        <v>307</v>
      </c>
      <c r="G27" s="103"/>
      <c r="I27" s="114"/>
    </row>
    <row r="28" spans="2:9" ht="15.75" thickBot="1" x14ac:dyDescent="0.3">
      <c r="B28" s="42" t="s">
        <v>100</v>
      </c>
      <c r="C28" s="54" t="s">
        <v>89</v>
      </c>
      <c r="D28" s="103"/>
      <c r="G28" s="103"/>
      <c r="I28" s="155"/>
    </row>
    <row r="29" spans="2:9" ht="409.5" customHeight="1" x14ac:dyDescent="0.25">
      <c r="B29" s="58" t="s">
        <v>183</v>
      </c>
      <c r="C29" s="194" t="s">
        <v>481</v>
      </c>
      <c r="D29" s="194"/>
      <c r="E29" s="194"/>
      <c r="F29" s="194"/>
      <c r="G29" s="103"/>
      <c r="I29" s="155"/>
    </row>
    <row r="30" spans="2:9" ht="39" customHeight="1" x14ac:dyDescent="0.25">
      <c r="B30" s="58" t="s">
        <v>250</v>
      </c>
      <c r="C30" s="195" t="s">
        <v>474</v>
      </c>
      <c r="D30" s="195"/>
      <c r="E30" s="195"/>
      <c r="F30" s="195"/>
      <c r="G30" s="103"/>
      <c r="I30" s="155"/>
    </row>
    <row r="31" spans="2:9" ht="82.5" customHeight="1" x14ac:dyDescent="0.25">
      <c r="B31" s="58" t="s">
        <v>82</v>
      </c>
      <c r="C31" s="193" t="s">
        <v>478</v>
      </c>
      <c r="D31" s="193"/>
      <c r="E31" s="193"/>
      <c r="F31" s="193"/>
      <c r="G31" s="103"/>
      <c r="I31" s="155"/>
    </row>
  </sheetData>
  <sheetProtection algorithmName="SHA-512" hashValue="KICT1GE1Q7AGvXEm2E/EleOOmR9Wo8iHcSYsldfnezObIJl6xuva5cs36HxiEJwF/Qcfj/VndVphfEIfm1jrpA==" saltValue="fKI/sld6Q/ykMCloz7kkcA==" spinCount="100000" sheet="1" formatCells="0" formatColumns="0" formatRows="0" insertHyperlinks="0"/>
  <dataConsolidate/>
  <mergeCells count="8">
    <mergeCell ref="B6:H6"/>
    <mergeCell ref="C31:F31"/>
    <mergeCell ref="C12:F12"/>
    <mergeCell ref="C25:F25"/>
    <mergeCell ref="C29:F29"/>
    <mergeCell ref="C24:F24"/>
    <mergeCell ref="C30:F30"/>
    <mergeCell ref="B15:H15"/>
  </mergeCells>
  <conditionalFormatting sqref="C12">
    <cfRule type="expression" dxfId="66" priority="2">
      <formula>#REF!&gt;=80%</formula>
    </cfRule>
  </conditionalFormatting>
  <dataValidations disablePrompts="1" count="2">
    <dataValidation type="list" allowBlank="1" showInputMessage="1" showErrorMessage="1" sqref="C23" xr:uid="{00000000-0002-0000-0200-000000000000}">
      <formula1>INDIRECT("CPA_List[Conservation Assessment Method]")</formula1>
    </dataValidation>
    <dataValidation type="list" allowBlank="1" showInputMessage="1" showErrorMessage="1" sqref="C28" xr:uid="{00000000-0002-0000-0200-000001000000}">
      <formula1>INDIRECT("Binary_Compliant_List[Compliant?]")</formula1>
    </dataValidation>
  </dataValidations>
  <hyperlinks>
    <hyperlink ref="C30:F30" r:id="rId1" display="https://www.bentonpud.org/about-benton-pud/planning-performance/resource-planning?tab=Demand_Response" xr:uid="{3F33D361-0E59-433D-8D1A-6244DCE60BE0}"/>
    <hyperlink ref="C24:F24" r:id="rId2" display="https://www.bentonpud.org/about-benton-pud/planning-performance/resource-planning?tab=Conservation" xr:uid="{A0CDF9C9-BF7A-4044-A60D-D1FB28F0F1B3}"/>
  </hyperlinks>
  <pageMargins left="0.25" right="0.25" top="0.75" bottom="0.75" header="0.3" footer="0.3"/>
  <pageSetup scale="80" fitToHeight="0" orientation="landscape" r:id="rId3"/>
  <headerFooter>
    <oddHeader>&amp;C&amp;"-,Bold"&amp;12&amp;F</oddHeader>
    <oddFooter>&amp;L&amp;"-,Bold Italic"&amp;12FINAL&amp;C&amp;"-,Italic"&amp;12Worksheet: &amp;"-,Bold Italic"&amp;A&amp;R&amp;P of &amp;N</oddFooter>
  </headerFooter>
  <rowBreaks count="1" manualBreakCount="1">
    <brk id="26" max="8" man="1"/>
  </rowBreaks>
  <legacyDrawing r:id="rId4"/>
  <tableParts count="2">
    <tablePart r:id="rId5"/>
    <tablePart r:id="rId6"/>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1:O21"/>
  <sheetViews>
    <sheetView showGridLines="0" topLeftCell="A2" zoomScaleNormal="100" zoomScaleSheetLayoutView="100" workbookViewId="0">
      <selection activeCell="A2" sqref="A2"/>
    </sheetView>
  </sheetViews>
  <sheetFormatPr defaultRowHeight="15" x14ac:dyDescent="0.25"/>
  <cols>
    <col min="1" max="1" width="2.42578125" customWidth="1"/>
    <col min="2" max="2" width="6" bestFit="1" customWidth="1"/>
    <col min="3" max="3" width="9.42578125" customWidth="1"/>
    <col min="4" max="4" width="10.42578125" bestFit="1" customWidth="1"/>
    <col min="5" max="5" width="29.7109375" bestFit="1" customWidth="1"/>
    <col min="6" max="6" width="12.42578125" bestFit="1" customWidth="1"/>
    <col min="7" max="9" width="4.5703125" bestFit="1" customWidth="1"/>
    <col min="10" max="10" width="19" bestFit="1" customWidth="1"/>
    <col min="11" max="11" width="9.140625" bestFit="1" customWidth="1"/>
    <col min="12" max="14" width="5.140625" customWidth="1"/>
    <col min="15" max="15" width="25.5703125" customWidth="1"/>
  </cols>
  <sheetData>
    <row r="1" spans="2:15" s="25" customFormat="1" ht="6.75" hidden="1" customHeight="1" x14ac:dyDescent="0.25"/>
    <row r="2" spans="2:15" s="25" customFormat="1" ht="36" x14ac:dyDescent="0.55000000000000004">
      <c r="C2" s="24" t="s">
        <v>96</v>
      </c>
    </row>
    <row r="3" spans="2:15" s="25" customFormat="1" ht="4.5" hidden="1" customHeight="1" x14ac:dyDescent="0.25"/>
    <row r="4" spans="2:15" s="103" customFormat="1" x14ac:dyDescent="0.25">
      <c r="C4" s="156"/>
      <c r="D4" s="157"/>
      <c r="E4" s="156"/>
      <c r="F4" s="157"/>
      <c r="G4" s="156"/>
      <c r="H4" s="156"/>
      <c r="I4" s="156"/>
      <c r="J4" s="156"/>
      <c r="K4" s="156"/>
      <c r="L4" s="156"/>
      <c r="M4" s="156"/>
      <c r="N4" s="156"/>
      <c r="O4" s="156"/>
    </row>
    <row r="5" spans="2:15" ht="18.75" x14ac:dyDescent="0.3">
      <c r="C5" s="59" t="s">
        <v>429</v>
      </c>
    </row>
    <row r="6" spans="2:15" x14ac:dyDescent="0.25">
      <c r="C6" s="192" t="s">
        <v>412</v>
      </c>
      <c r="D6" s="192"/>
      <c r="E6" s="192"/>
      <c r="F6" s="192"/>
      <c r="G6" s="192"/>
      <c r="H6" s="192"/>
      <c r="I6" s="192"/>
    </row>
    <row r="7" spans="2:15" ht="75.75" thickBot="1" x14ac:dyDescent="0.3">
      <c r="B7" t="s">
        <v>67</v>
      </c>
      <c r="C7" s="2" t="s">
        <v>275</v>
      </c>
      <c r="D7" s="2" t="s">
        <v>0</v>
      </c>
      <c r="E7" s="56" t="s">
        <v>26</v>
      </c>
      <c r="F7" s="116" t="s">
        <v>222</v>
      </c>
      <c r="G7" s="116" t="s">
        <v>223</v>
      </c>
      <c r="H7" s="116" t="s">
        <v>224</v>
      </c>
      <c r="I7" s="116" t="s">
        <v>225</v>
      </c>
      <c r="J7" s="116" t="s">
        <v>226</v>
      </c>
      <c r="K7" s="116" t="s">
        <v>227</v>
      </c>
      <c r="L7" s="116" t="s">
        <v>228</v>
      </c>
      <c r="M7" s="116" t="s">
        <v>229</v>
      </c>
      <c r="N7" s="116" t="s">
        <v>230</v>
      </c>
      <c r="O7" s="3" t="s">
        <v>207</v>
      </c>
    </row>
    <row r="8" spans="2:15" s="6" customFormat="1" ht="195.75" thickBot="1" x14ac:dyDescent="0.3">
      <c r="B8" s="6">
        <v>1</v>
      </c>
      <c r="C8" s="117" t="str">
        <f>CEIP_ID &amp; "_" &amp; $B8</f>
        <v>2026_4_1</v>
      </c>
      <c r="D8" s="118" t="s">
        <v>443</v>
      </c>
      <c r="E8" s="119" t="s">
        <v>465</v>
      </c>
      <c r="F8" s="118" t="s">
        <v>450</v>
      </c>
      <c r="G8" s="120" t="s">
        <v>439</v>
      </c>
      <c r="H8" s="120" t="s">
        <v>439</v>
      </c>
      <c r="I8" s="118" t="s">
        <v>439</v>
      </c>
      <c r="J8" s="118" t="s">
        <v>454</v>
      </c>
      <c r="K8" s="118" t="s">
        <v>459</v>
      </c>
      <c r="L8" s="120" t="s">
        <v>439</v>
      </c>
      <c r="M8" s="120" t="s">
        <v>439</v>
      </c>
      <c r="N8" s="118" t="s">
        <v>439</v>
      </c>
      <c r="O8" s="120" t="s">
        <v>460</v>
      </c>
    </row>
    <row r="9" spans="2:15" s="6" customFormat="1" ht="15.75" thickBot="1" x14ac:dyDescent="0.3">
      <c r="B9" s="6">
        <v>2</v>
      </c>
      <c r="C9" s="117" t="str">
        <f t="shared" ref="C9:C15" si="0">CEIP_ID &amp; "_" &amp; $B9</f>
        <v>2026_4_2</v>
      </c>
      <c r="D9" s="118"/>
      <c r="E9" s="122"/>
      <c r="F9" s="118"/>
      <c r="G9" s="118"/>
      <c r="H9" s="118"/>
      <c r="I9" s="118"/>
      <c r="J9" s="28"/>
      <c r="K9" s="28"/>
      <c r="L9" s="118"/>
      <c r="M9" s="123"/>
      <c r="N9" s="121"/>
      <c r="O9" s="120"/>
    </row>
    <row r="10" spans="2:15" s="6" customFormat="1" ht="15.75" thickBot="1" x14ac:dyDescent="0.3">
      <c r="B10" s="6">
        <v>3</v>
      </c>
      <c r="C10" s="117" t="str">
        <f t="shared" si="0"/>
        <v>2026_4_3</v>
      </c>
      <c r="D10" s="118"/>
      <c r="E10" s="137"/>
      <c r="F10" s="28"/>
      <c r="G10" s="118"/>
      <c r="H10" s="118"/>
      <c r="I10" s="118"/>
      <c r="J10" s="118"/>
      <c r="K10" s="118"/>
      <c r="L10" s="118"/>
      <c r="M10" s="118"/>
      <c r="N10" s="121"/>
      <c r="O10" s="120"/>
    </row>
    <row r="11" spans="2:15" s="6" customFormat="1" ht="15.75" thickBot="1" x14ac:dyDescent="0.3">
      <c r="B11" s="6">
        <v>4</v>
      </c>
      <c r="C11" s="117" t="str">
        <f t="shared" si="0"/>
        <v>2026_4_4</v>
      </c>
      <c r="D11" s="118"/>
      <c r="E11" s="119"/>
      <c r="F11" s="118"/>
      <c r="G11" s="118"/>
      <c r="H11" s="118"/>
      <c r="I11" s="118"/>
      <c r="J11" s="118"/>
      <c r="K11" s="118"/>
      <c r="L11" s="123"/>
      <c r="M11" s="123"/>
      <c r="N11" s="121"/>
      <c r="O11" s="120"/>
    </row>
    <row r="12" spans="2:15" s="6" customFormat="1" ht="15.75" thickBot="1" x14ac:dyDescent="0.3">
      <c r="B12" s="6">
        <v>5</v>
      </c>
      <c r="C12" s="117" t="str">
        <f t="shared" si="0"/>
        <v>2026_4_5</v>
      </c>
      <c r="D12" s="118"/>
      <c r="E12" s="122"/>
      <c r="F12" s="118"/>
      <c r="G12" s="118"/>
      <c r="H12" s="118"/>
      <c r="I12" s="118"/>
      <c r="J12" s="118"/>
      <c r="K12" s="118"/>
      <c r="L12" s="118"/>
      <c r="M12" s="123"/>
      <c r="N12" s="121"/>
      <c r="O12" s="120"/>
    </row>
    <row r="13" spans="2:15" s="6" customFormat="1" ht="15.75" thickBot="1" x14ac:dyDescent="0.3">
      <c r="B13" s="6">
        <v>6</v>
      </c>
      <c r="C13" s="117" t="str">
        <f t="shared" si="0"/>
        <v>2026_4_6</v>
      </c>
      <c r="D13" s="118"/>
      <c r="E13" s="119"/>
      <c r="F13" s="118"/>
      <c r="G13" s="120"/>
      <c r="H13" s="120"/>
      <c r="I13" s="120"/>
      <c r="J13" s="120"/>
      <c r="K13" s="120"/>
      <c r="L13" s="120"/>
      <c r="M13" s="121"/>
      <c r="N13" s="121"/>
      <c r="O13" s="120"/>
    </row>
    <row r="14" spans="2:15" s="6" customFormat="1" ht="15.75" thickBot="1" x14ac:dyDescent="0.3">
      <c r="B14" s="6">
        <v>7</v>
      </c>
      <c r="C14" s="117" t="str">
        <f>CEIP_ID &amp; "_" &amp; $B14</f>
        <v>2026_4_7</v>
      </c>
      <c r="D14" s="120"/>
      <c r="E14" s="137"/>
      <c r="F14" s="120"/>
      <c r="G14" s="120"/>
      <c r="H14" s="120"/>
      <c r="I14" s="120"/>
      <c r="J14" s="120"/>
      <c r="K14" s="120"/>
      <c r="L14" s="120"/>
      <c r="M14" s="121"/>
      <c r="N14" s="121"/>
      <c r="O14" s="120"/>
    </row>
    <row r="15" spans="2:15" s="6" customFormat="1" ht="15.75" thickBot="1" x14ac:dyDescent="0.3">
      <c r="B15" s="6">
        <v>8</v>
      </c>
      <c r="C15" s="117" t="str">
        <f t="shared" si="0"/>
        <v>2026_4_8</v>
      </c>
      <c r="D15" s="120"/>
      <c r="E15" s="119"/>
      <c r="F15" s="120"/>
      <c r="G15" s="120"/>
      <c r="H15" s="120"/>
      <c r="I15" s="120"/>
      <c r="J15" s="120"/>
      <c r="K15" s="120"/>
      <c r="L15" s="120"/>
      <c r="M15" s="121"/>
      <c r="N15" s="121"/>
      <c r="O15" s="120"/>
    </row>
    <row r="16" spans="2:15" s="6" customFormat="1" ht="15.75" thickBot="1" x14ac:dyDescent="0.3">
      <c r="B16" s="6">
        <v>9</v>
      </c>
      <c r="C16" s="117" t="str">
        <f t="shared" ref="C16:C21" si="1">CEIP_ID &amp; "_" &amp; $B16</f>
        <v>2026_4_9</v>
      </c>
      <c r="D16" s="120"/>
      <c r="E16" s="119"/>
      <c r="F16" s="120"/>
      <c r="G16" s="120"/>
      <c r="H16" s="120"/>
      <c r="I16" s="120"/>
      <c r="J16" s="120"/>
      <c r="K16" s="120"/>
      <c r="L16" s="120"/>
      <c r="M16" s="120"/>
      <c r="N16" s="120"/>
      <c r="O16" s="120"/>
    </row>
    <row r="17" spans="2:15" s="6" customFormat="1" ht="15.75" thickBot="1" x14ac:dyDescent="0.3">
      <c r="B17" s="6">
        <v>10</v>
      </c>
      <c r="C17" s="124" t="str">
        <f t="shared" si="1"/>
        <v>2026_4_10</v>
      </c>
      <c r="D17" s="120"/>
      <c r="E17" s="125"/>
      <c r="F17" s="126"/>
      <c r="G17" s="120"/>
      <c r="H17" s="120"/>
      <c r="I17" s="120"/>
      <c r="J17" s="120"/>
      <c r="K17" s="120"/>
      <c r="L17" s="120"/>
      <c r="M17" s="121"/>
      <c r="N17" s="121"/>
      <c r="O17" s="120"/>
    </row>
    <row r="18" spans="2:15" s="6" customFormat="1" ht="15.75" thickBot="1" x14ac:dyDescent="0.3">
      <c r="C18" s="117" t="str">
        <f t="shared" si="1"/>
        <v>2026_4_</v>
      </c>
      <c r="D18" s="120"/>
      <c r="E18" s="119"/>
      <c r="F18" s="120"/>
      <c r="G18" s="120"/>
      <c r="H18" s="120"/>
      <c r="I18" s="120"/>
      <c r="J18" s="120"/>
      <c r="K18" s="120"/>
      <c r="L18" s="120"/>
      <c r="M18" s="121"/>
      <c r="N18" s="121"/>
      <c r="O18" s="120"/>
    </row>
    <row r="19" spans="2:15" s="6" customFormat="1" ht="15.75" thickBot="1" x14ac:dyDescent="0.3">
      <c r="C19" s="117" t="str">
        <f t="shared" si="1"/>
        <v>2026_4_</v>
      </c>
      <c r="D19" s="127"/>
      <c r="E19" s="119"/>
      <c r="F19" s="120"/>
      <c r="G19" s="120"/>
      <c r="H19" s="120"/>
      <c r="I19" s="120"/>
      <c r="J19" s="120"/>
      <c r="K19" s="120"/>
      <c r="L19" s="120"/>
      <c r="M19" s="121"/>
      <c r="N19" s="121"/>
      <c r="O19" s="120"/>
    </row>
    <row r="20" spans="2:15" s="6" customFormat="1" ht="15.75" thickBot="1" x14ac:dyDescent="0.3">
      <c r="C20" s="117" t="str">
        <f t="shared" si="1"/>
        <v>2026_4_</v>
      </c>
      <c r="D20" s="127"/>
      <c r="E20" s="119"/>
      <c r="F20" s="120"/>
      <c r="G20" s="120"/>
      <c r="H20" s="120"/>
      <c r="I20" s="120"/>
      <c r="J20" s="120"/>
      <c r="K20" s="120"/>
      <c r="L20" s="120"/>
      <c r="M20" s="121"/>
      <c r="N20" s="121"/>
      <c r="O20" s="120"/>
    </row>
    <row r="21" spans="2:15" s="6" customFormat="1" x14ac:dyDescent="0.25">
      <c r="C21" s="128" t="str">
        <f t="shared" si="1"/>
        <v>2026_4_</v>
      </c>
      <c r="D21" s="129"/>
      <c r="E21" s="130"/>
      <c r="F21" s="131"/>
      <c r="G21" s="131"/>
      <c r="H21" s="131"/>
      <c r="I21" s="131"/>
      <c r="J21" s="131"/>
      <c r="K21" s="131"/>
      <c r="L21" s="131"/>
      <c r="M21" s="132"/>
      <c r="N21" s="132"/>
      <c r="O21" s="131"/>
    </row>
  </sheetData>
  <sheetProtection formatCells="0" formatColumns="0" formatRows="0" insertColumns="0" insertRows="0" insertHyperlinks="0" deleteColumns="0" deleteRows="0" sort="0" autoFilter="0" pivotTables="0"/>
  <mergeCells count="1">
    <mergeCell ref="C6:I6"/>
  </mergeCells>
  <dataValidations count="1">
    <dataValidation type="list" allowBlank="1" showInputMessage="1" showErrorMessage="1" sqref="E15:E21 E9:E13" xr:uid="{00000000-0002-0000-0300-000000000000}">
      <formula1>INDIRECT("CETA_Category_List[CETA Category]")</formula1>
    </dataValidation>
  </dataValidations>
  <pageMargins left="0.25" right="0.25" top="0.75" bottom="0.75" header="0.3" footer="0.3"/>
  <pageSetup scale="87" orientation="landscape" r:id="rId1"/>
  <headerFooter>
    <oddHeader>&amp;C&amp;"-,Bold"&amp;12&amp;F</oddHeader>
    <oddFooter>&amp;L&amp;"-,Bold Italic"&amp;12FINAL&amp;C&amp;"-,Italic"&amp;12Worksheet: &amp;"-,Bold Italic"&amp;A&amp;R&amp;P of &amp;N</oddFooter>
  </headerFooter>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Y31"/>
  <sheetViews>
    <sheetView showGridLines="0" topLeftCell="A2" zoomScaleNormal="100" zoomScaleSheetLayoutView="100" workbookViewId="0">
      <selection activeCell="A2" sqref="A2"/>
    </sheetView>
  </sheetViews>
  <sheetFormatPr defaultRowHeight="15" x14ac:dyDescent="0.25"/>
  <cols>
    <col min="1" max="1" width="1.5703125" customWidth="1"/>
    <col min="2" max="2" width="11.140625" hidden="1" customWidth="1"/>
    <col min="3" max="3" width="11.85546875" hidden="1" customWidth="1"/>
    <col min="4" max="4" width="80.7109375" hidden="1" customWidth="1"/>
    <col min="5" max="5" width="11.140625" hidden="1" customWidth="1"/>
    <col min="6" max="6" width="6" customWidth="1"/>
    <col min="7" max="7" width="12.42578125" bestFit="1" customWidth="1"/>
    <col min="8" max="8" width="5.140625" customWidth="1"/>
    <col min="9" max="9" width="5.42578125" bestFit="1" customWidth="1"/>
    <col min="10" max="10" width="6.85546875" customWidth="1"/>
    <col min="11" max="11" width="7.85546875" customWidth="1"/>
    <col min="12" max="13" width="8.42578125" style="1" bestFit="1" customWidth="1"/>
    <col min="14" max="14" width="4" style="1" bestFit="1" customWidth="1"/>
    <col min="15" max="15" width="10.140625" style="1" customWidth="1"/>
    <col min="16" max="16" width="10" style="1" customWidth="1"/>
    <col min="17" max="17" width="9" style="1" customWidth="1"/>
    <col min="18" max="18" width="12.5703125" customWidth="1"/>
    <col min="19" max="19" width="12.7109375" customWidth="1"/>
    <col min="20" max="20" width="17.5703125" customWidth="1"/>
    <col min="21" max="21" width="12.5703125" customWidth="1"/>
    <col min="22" max="22" width="10.140625" customWidth="1"/>
    <col min="23" max="23" width="8.5703125" bestFit="1" customWidth="1"/>
    <col min="24" max="24" width="11" customWidth="1"/>
    <col min="25" max="25" width="16.28515625" customWidth="1"/>
    <col min="26" max="26" width="22.140625" customWidth="1"/>
  </cols>
  <sheetData>
    <row r="1" spans="2:25" s="25" customFormat="1" ht="2.25" hidden="1" customHeight="1" x14ac:dyDescent="0.25"/>
    <row r="2" spans="2:25" s="25" customFormat="1" ht="36" x14ac:dyDescent="0.55000000000000004">
      <c r="F2" s="24" t="s">
        <v>97</v>
      </c>
      <c r="G2" s="24"/>
    </row>
    <row r="3" spans="2:25" s="25" customFormat="1" ht="3.75" hidden="1" customHeight="1" x14ac:dyDescent="0.25"/>
    <row r="4" spans="2:25" s="146" customFormat="1" ht="7.5" customHeight="1" x14ac:dyDescent="0.25">
      <c r="F4" s="157"/>
      <c r="G4" s="157"/>
      <c r="H4" s="157"/>
      <c r="I4" s="157"/>
      <c r="J4" s="157"/>
      <c r="K4" s="157"/>
      <c r="L4" s="157"/>
      <c r="M4" s="157"/>
      <c r="N4" s="157"/>
      <c r="O4" s="157"/>
      <c r="P4" s="157"/>
      <c r="Q4" s="157"/>
      <c r="R4" s="157"/>
      <c r="S4" s="157"/>
      <c r="T4" s="157"/>
      <c r="U4" s="157"/>
      <c r="V4" s="157"/>
      <c r="W4" s="157"/>
      <c r="X4" s="157"/>
      <c r="Y4" s="157"/>
    </row>
    <row r="5" spans="2:25" ht="18.75" x14ac:dyDescent="0.3">
      <c r="F5" s="59" t="s">
        <v>429</v>
      </c>
      <c r="G5" s="59"/>
      <c r="L5"/>
      <c r="M5"/>
      <c r="N5"/>
      <c r="O5"/>
      <c r="P5"/>
      <c r="Q5"/>
    </row>
    <row r="6" spans="2:25" ht="30.6" customHeight="1" x14ac:dyDescent="0.25">
      <c r="C6" s="84"/>
      <c r="D6" s="84"/>
      <c r="E6" s="84"/>
      <c r="F6" s="192" t="s">
        <v>421</v>
      </c>
      <c r="G6" s="192"/>
      <c r="H6" s="192"/>
      <c r="I6" s="192"/>
      <c r="J6" s="192"/>
      <c r="K6" s="192"/>
      <c r="L6" s="64"/>
      <c r="R6" s="196" t="s">
        <v>394</v>
      </c>
      <c r="S6" s="196"/>
      <c r="T6" s="196"/>
      <c r="U6" s="196"/>
      <c r="V6" s="196"/>
      <c r="W6" s="196"/>
      <c r="X6" s="196"/>
      <c r="Y6" s="196"/>
    </row>
    <row r="7" spans="2:25" ht="225.75" customHeight="1" thickBot="1" x14ac:dyDescent="0.3">
      <c r="B7" s="153" t="s">
        <v>276</v>
      </c>
      <c r="C7" s="153" t="s">
        <v>279</v>
      </c>
      <c r="D7" s="153" t="s">
        <v>2</v>
      </c>
      <c r="F7" s="74" t="s">
        <v>276</v>
      </c>
      <c r="G7" s="74" t="s">
        <v>2</v>
      </c>
      <c r="H7" s="74" t="s">
        <v>1</v>
      </c>
      <c r="I7" s="74" t="s">
        <v>4</v>
      </c>
      <c r="J7" s="74" t="s">
        <v>24</v>
      </c>
      <c r="K7" s="74" t="s">
        <v>73</v>
      </c>
      <c r="L7" s="74" t="s">
        <v>220</v>
      </c>
      <c r="M7" s="74" t="s">
        <v>221</v>
      </c>
      <c r="N7" s="74" t="s">
        <v>231</v>
      </c>
      <c r="O7" s="74" t="s">
        <v>232</v>
      </c>
      <c r="P7" s="74" t="s">
        <v>233</v>
      </c>
      <c r="Q7" s="74" t="s">
        <v>234</v>
      </c>
      <c r="R7" s="115" t="s">
        <v>304</v>
      </c>
      <c r="S7" s="115" t="s">
        <v>25</v>
      </c>
      <c r="T7" s="115" t="s">
        <v>426</v>
      </c>
      <c r="U7" s="115" t="s">
        <v>49</v>
      </c>
      <c r="V7" s="115" t="s">
        <v>29</v>
      </c>
      <c r="W7" s="115" t="s">
        <v>27</v>
      </c>
      <c r="X7" s="115" t="s">
        <v>28</v>
      </c>
      <c r="Y7" s="115" t="s">
        <v>302</v>
      </c>
    </row>
    <row r="8" spans="2:25" s="135" customFormat="1" ht="409.5" customHeight="1" thickBot="1" x14ac:dyDescent="0.3">
      <c r="B8" s="152" t="s">
        <v>441</v>
      </c>
      <c r="C8" s="152">
        <v>1</v>
      </c>
      <c r="D8" s="152" t="s">
        <v>450</v>
      </c>
      <c r="F8" s="93" t="str">
        <f>Auto_populate_Specific_Actions[[#This Row],[SA_ID]]</f>
        <v>2026_4_1_1</v>
      </c>
      <c r="G8" s="93" t="str">
        <f>Auto_populate_Specific_Actions[[#This Row],[Specific Action]]</f>
        <v>Offer a residential low-income conservation program to reduce energy burden</v>
      </c>
      <c r="H8" s="134" t="s">
        <v>439</v>
      </c>
      <c r="I8" s="138" t="s">
        <v>6</v>
      </c>
      <c r="J8" s="138" t="s">
        <v>15</v>
      </c>
      <c r="K8" s="134" t="s">
        <v>447</v>
      </c>
      <c r="L8" s="139" t="s">
        <v>444</v>
      </c>
      <c r="M8" s="139" t="s">
        <v>466</v>
      </c>
      <c r="N8" s="140" t="s">
        <v>439</v>
      </c>
      <c r="O8" s="139" t="s">
        <v>445</v>
      </c>
      <c r="P8" s="139" t="s">
        <v>448</v>
      </c>
      <c r="Q8" s="139" t="s">
        <v>458</v>
      </c>
      <c r="R8" s="134" t="s">
        <v>462</v>
      </c>
      <c r="S8" s="142" t="s">
        <v>463</v>
      </c>
      <c r="T8" s="134" t="s">
        <v>455</v>
      </c>
      <c r="U8" s="138" t="s">
        <v>393</v>
      </c>
      <c r="V8" s="134" t="s">
        <v>449</v>
      </c>
      <c r="W8" s="134" t="s">
        <v>467</v>
      </c>
      <c r="X8" s="154" t="s">
        <v>479</v>
      </c>
      <c r="Y8" s="134" t="s">
        <v>464</v>
      </c>
    </row>
    <row r="9" spans="2:25" ht="15.75" thickBot="1" x14ac:dyDescent="0.3">
      <c r="B9" s="152" t="s">
        <v>451</v>
      </c>
      <c r="C9" s="152">
        <v>2</v>
      </c>
      <c r="D9" s="152" t="s">
        <v>439</v>
      </c>
      <c r="F9" s="85" t="str">
        <f>Auto_populate_Specific_Actions[[#This Row],[SA_ID]]</f>
        <v>2026_4_1_2</v>
      </c>
      <c r="G9" s="93" t="str">
        <f>Auto_populate_Specific_Actions[[#This Row],[Specific Action]]</f>
        <v>n/a</v>
      </c>
      <c r="H9" s="28"/>
      <c r="I9" s="35"/>
      <c r="J9" s="35"/>
      <c r="K9" s="60"/>
      <c r="L9" s="95"/>
      <c r="M9" s="95"/>
      <c r="N9" s="95"/>
      <c r="O9" s="95"/>
      <c r="P9" s="95"/>
      <c r="Q9" s="95"/>
      <c r="R9" s="23"/>
      <c r="S9" s="23"/>
      <c r="T9" s="23"/>
      <c r="U9" s="91"/>
      <c r="V9" s="23"/>
      <c r="W9" s="23"/>
      <c r="X9" s="96"/>
      <c r="Y9" s="23"/>
    </row>
    <row r="10" spans="2:25" ht="15.75" thickBot="1" x14ac:dyDescent="0.3">
      <c r="B10" s="152" t="s">
        <v>452</v>
      </c>
      <c r="C10" s="152">
        <v>3</v>
      </c>
      <c r="D10" s="152" t="s">
        <v>439</v>
      </c>
      <c r="F10" s="85" t="str">
        <f>Auto_populate_Specific_Actions[[#This Row],[SA_ID]]</f>
        <v>2026_4_1_3</v>
      </c>
      <c r="G10" s="93" t="str">
        <f>Auto_populate_Specific_Actions[[#This Row],[Specific Action]]</f>
        <v>n/a</v>
      </c>
      <c r="H10" s="28"/>
      <c r="I10" s="35"/>
      <c r="J10" s="35"/>
      <c r="K10" s="60"/>
      <c r="L10" s="95"/>
      <c r="M10" s="95"/>
      <c r="N10" s="95"/>
      <c r="O10" s="95"/>
      <c r="P10" s="95"/>
      <c r="Q10" s="95"/>
      <c r="R10" s="23"/>
      <c r="S10" s="23"/>
      <c r="T10" s="23"/>
      <c r="U10" s="91"/>
      <c r="V10" s="23"/>
      <c r="W10" s="23"/>
      <c r="X10" s="96"/>
      <c r="Y10" s="23"/>
    </row>
    <row r="11" spans="2:25" ht="15.75" thickBot="1" x14ac:dyDescent="0.3">
      <c r="B11" s="152" t="s">
        <v>453</v>
      </c>
      <c r="C11" s="152">
        <v>4</v>
      </c>
      <c r="D11" s="152" t="s">
        <v>439</v>
      </c>
      <c r="F11" s="85" t="str">
        <f>Auto_populate_Specific_Actions[[#This Row],[SA_ID]]</f>
        <v>2026_4_1_4</v>
      </c>
      <c r="G11" s="93" t="str">
        <f>Auto_populate_Specific_Actions[[#This Row],[Specific Action]]</f>
        <v>n/a</v>
      </c>
      <c r="H11" s="28"/>
      <c r="I11" s="35"/>
      <c r="J11" s="35"/>
      <c r="K11" s="60"/>
      <c r="L11" s="95"/>
      <c r="M11" s="95"/>
      <c r="N11" s="95"/>
      <c r="O11" s="95"/>
      <c r="P11" s="95"/>
      <c r="Q11" s="95"/>
      <c r="R11" s="23"/>
      <c r="S11" s="23"/>
      <c r="T11" s="23"/>
      <c r="U11" s="91"/>
      <c r="V11" s="23"/>
      <c r="W11" s="23"/>
      <c r="X11" s="96"/>
      <c r="Y11" s="23"/>
    </row>
    <row r="12" spans="2:25" ht="15.75" thickBot="1" x14ac:dyDescent="0.3">
      <c r="B12" s="141"/>
      <c r="C12" s="141"/>
      <c r="D12" s="141"/>
      <c r="F12" s="85" t="e">
        <f>Auto_populate_Specific_Actions[[#This Row],[SA_ID]]</f>
        <v>#VALUE!</v>
      </c>
      <c r="G12" s="93" t="e">
        <f>Auto_populate_Specific_Actions[[#This Row],[Specific Action]]</f>
        <v>#VALUE!</v>
      </c>
      <c r="H12" s="28"/>
      <c r="I12" s="35"/>
      <c r="J12" s="35"/>
      <c r="K12" s="60"/>
      <c r="L12" s="95"/>
      <c r="M12" s="95"/>
      <c r="N12" s="95"/>
      <c r="O12" s="94"/>
      <c r="P12" s="94"/>
      <c r="Q12" s="95"/>
      <c r="R12" s="23"/>
      <c r="S12" s="23"/>
      <c r="T12" s="23"/>
      <c r="U12" s="91"/>
      <c r="V12" s="23"/>
      <c r="W12" s="23"/>
      <c r="X12" s="96"/>
      <c r="Y12" s="23"/>
    </row>
    <row r="13" spans="2:25" ht="15.75" thickBot="1" x14ac:dyDescent="0.3">
      <c r="F13" s="85" t="e">
        <f>Auto_populate_Specific_Actions[[#This Row],[SA_ID]]</f>
        <v>#VALUE!</v>
      </c>
      <c r="G13" s="93" t="e">
        <f>Auto_populate_Specific_Actions[[#This Row],[Specific Action]]</f>
        <v>#VALUE!</v>
      </c>
      <c r="H13" s="28"/>
      <c r="I13" s="35"/>
      <c r="J13" s="35"/>
      <c r="K13" s="60"/>
      <c r="L13" s="95"/>
      <c r="M13" s="95"/>
      <c r="N13" s="95"/>
      <c r="O13" s="95"/>
      <c r="P13" s="95"/>
      <c r="Q13" s="95"/>
      <c r="R13" s="23"/>
      <c r="S13" s="23"/>
      <c r="T13" s="23"/>
      <c r="U13" s="91"/>
      <c r="V13" s="23"/>
      <c r="W13" s="23"/>
      <c r="X13" s="96"/>
      <c r="Y13" s="23"/>
    </row>
    <row r="14" spans="2:25" ht="15.75" thickBot="1" x14ac:dyDescent="0.3">
      <c r="F14" s="85" t="e">
        <f>Auto_populate_Specific_Actions[[#This Row],[SA_ID]]</f>
        <v>#VALUE!</v>
      </c>
      <c r="G14" s="93" t="e">
        <f>Auto_populate_Specific_Actions[[#This Row],[Specific Action]]</f>
        <v>#VALUE!</v>
      </c>
      <c r="H14" s="28"/>
      <c r="I14" s="35"/>
      <c r="J14" s="35"/>
      <c r="K14" s="60"/>
      <c r="L14" s="95"/>
      <c r="M14" s="95"/>
      <c r="N14" s="95"/>
      <c r="O14" s="95"/>
      <c r="P14" s="95"/>
      <c r="Q14" s="95"/>
      <c r="R14" s="23"/>
      <c r="S14" s="23"/>
      <c r="T14" s="23"/>
      <c r="U14" s="91"/>
      <c r="V14" s="23"/>
      <c r="W14" s="23"/>
      <c r="X14" s="96"/>
      <c r="Y14" s="23"/>
    </row>
    <row r="15" spans="2:25" ht="15.75" thickBot="1" x14ac:dyDescent="0.3">
      <c r="F15" s="85" t="e">
        <f>Auto_populate_Specific_Actions[[#This Row],[SA_ID]]</f>
        <v>#VALUE!</v>
      </c>
      <c r="G15" s="93" t="e">
        <f>Auto_populate_Specific_Actions[[#This Row],[Specific Action]]</f>
        <v>#VALUE!</v>
      </c>
      <c r="H15" s="28"/>
      <c r="I15" s="35"/>
      <c r="J15" s="35"/>
      <c r="K15" s="60"/>
      <c r="L15" s="95"/>
      <c r="M15" s="95"/>
      <c r="N15" s="95"/>
      <c r="O15" s="95"/>
      <c r="P15" s="95"/>
      <c r="Q15" s="95"/>
      <c r="R15" s="23"/>
      <c r="S15" s="23"/>
      <c r="T15" s="23"/>
      <c r="U15" s="91"/>
      <c r="V15" s="23"/>
      <c r="W15" s="23"/>
      <c r="X15" s="96"/>
      <c r="Y15" s="23"/>
    </row>
    <row r="16" spans="2:25" ht="15.75" thickBot="1" x14ac:dyDescent="0.3">
      <c r="F16" s="85" t="e">
        <f>Auto_populate_Specific_Actions[[#This Row],[SA_ID]]</f>
        <v>#VALUE!</v>
      </c>
      <c r="G16" s="93" t="e">
        <f>Auto_populate_Specific_Actions[[#This Row],[Specific Action]]</f>
        <v>#VALUE!</v>
      </c>
      <c r="H16" s="28"/>
      <c r="I16" s="35"/>
      <c r="J16" s="35"/>
      <c r="K16" s="60"/>
      <c r="L16" s="95"/>
      <c r="M16" s="95"/>
      <c r="N16" s="95"/>
      <c r="O16" s="95"/>
      <c r="P16" s="95"/>
      <c r="Q16" s="95"/>
      <c r="R16" s="23"/>
      <c r="S16" s="23"/>
      <c r="T16" s="23"/>
      <c r="U16" s="91"/>
      <c r="V16" s="23"/>
      <c r="W16" s="23"/>
      <c r="X16" s="96"/>
      <c r="Y16" s="23"/>
    </row>
    <row r="17" spans="6:25" ht="15.75" thickBot="1" x14ac:dyDescent="0.3">
      <c r="F17" s="85" t="e">
        <f>Auto_populate_Specific_Actions[[#This Row],[SA_ID]]</f>
        <v>#VALUE!</v>
      </c>
      <c r="G17" s="93" t="e">
        <f>Auto_populate_Specific_Actions[[#This Row],[Specific Action]]</f>
        <v>#VALUE!</v>
      </c>
      <c r="H17" s="28"/>
      <c r="I17" s="35"/>
      <c r="J17" s="35"/>
      <c r="K17" s="60"/>
      <c r="L17" s="95"/>
      <c r="M17" s="95"/>
      <c r="N17" s="95"/>
      <c r="O17" s="95"/>
      <c r="P17" s="95"/>
      <c r="Q17" s="95"/>
      <c r="R17" s="23"/>
      <c r="S17" s="23"/>
      <c r="T17" s="23"/>
      <c r="U17" s="91"/>
      <c r="V17" s="23"/>
      <c r="W17" s="23"/>
      <c r="X17" s="96"/>
      <c r="Y17" s="23"/>
    </row>
    <row r="18" spans="6:25" ht="15.75" thickBot="1" x14ac:dyDescent="0.3">
      <c r="F18" s="85" t="e">
        <f>Auto_populate_Specific_Actions[[#This Row],[SA_ID]]</f>
        <v>#VALUE!</v>
      </c>
      <c r="G18" s="93" t="e">
        <f>Auto_populate_Specific_Actions[[#This Row],[Specific Action]]</f>
        <v>#VALUE!</v>
      </c>
      <c r="H18" s="28"/>
      <c r="I18" s="35"/>
      <c r="J18" s="35"/>
      <c r="K18" s="60"/>
      <c r="L18" s="95"/>
      <c r="M18" s="95"/>
      <c r="N18" s="95"/>
      <c r="O18" s="95"/>
      <c r="P18" s="95"/>
      <c r="Q18" s="95"/>
      <c r="R18" s="23"/>
      <c r="S18" s="23"/>
      <c r="T18" s="23"/>
      <c r="U18" s="91"/>
      <c r="V18" s="23"/>
      <c r="W18" s="23"/>
      <c r="X18" s="96"/>
      <c r="Y18" s="23"/>
    </row>
    <row r="19" spans="6:25" ht="15.75" thickBot="1" x14ac:dyDescent="0.3">
      <c r="F19" s="85" t="e">
        <f>Auto_populate_Specific_Actions[[#This Row],[SA_ID]]</f>
        <v>#VALUE!</v>
      </c>
      <c r="G19" s="93" t="e">
        <f>Auto_populate_Specific_Actions[[#This Row],[Specific Action]]</f>
        <v>#VALUE!</v>
      </c>
      <c r="H19" s="28"/>
      <c r="I19" s="35"/>
      <c r="J19" s="35"/>
      <c r="K19" s="60"/>
      <c r="L19" s="95"/>
      <c r="M19" s="95"/>
      <c r="N19" s="95"/>
      <c r="O19" s="95"/>
      <c r="P19" s="95"/>
      <c r="Q19" s="95"/>
      <c r="R19" s="23"/>
      <c r="S19" s="23"/>
      <c r="T19" s="23"/>
      <c r="U19" s="91"/>
      <c r="V19" s="23"/>
      <c r="W19" s="23"/>
      <c r="X19" s="96"/>
      <c r="Y19" s="23"/>
    </row>
    <row r="20" spans="6:25" ht="15.75" thickBot="1" x14ac:dyDescent="0.3">
      <c r="F20" s="85" t="e">
        <f>Auto_populate_Specific_Actions[[#This Row],[SA_ID]]</f>
        <v>#VALUE!</v>
      </c>
      <c r="G20" s="93" t="e">
        <f>Auto_populate_Specific_Actions[[#This Row],[Specific Action]]</f>
        <v>#VALUE!</v>
      </c>
      <c r="H20" s="28"/>
      <c r="I20" s="35"/>
      <c r="J20" s="35"/>
      <c r="K20" s="60"/>
      <c r="L20" s="95"/>
      <c r="M20" s="95"/>
      <c r="N20" s="95"/>
      <c r="O20" s="95"/>
      <c r="P20" s="95"/>
      <c r="Q20" s="95"/>
      <c r="R20" s="23"/>
      <c r="S20" s="23"/>
      <c r="T20" s="23"/>
      <c r="U20" s="91"/>
      <c r="V20" s="23"/>
      <c r="W20" s="23"/>
      <c r="X20" s="96"/>
      <c r="Y20" s="23"/>
    </row>
    <row r="21" spans="6:25" ht="15.75" thickBot="1" x14ac:dyDescent="0.3">
      <c r="F21" s="85" t="e">
        <f>Auto_populate_Specific_Actions[[#This Row],[SA_ID]]</f>
        <v>#VALUE!</v>
      </c>
      <c r="G21" s="93" t="e">
        <f>Auto_populate_Specific_Actions[[#This Row],[Specific Action]]</f>
        <v>#VALUE!</v>
      </c>
      <c r="H21" s="28"/>
      <c r="I21" s="35"/>
      <c r="J21" s="35"/>
      <c r="K21" s="60"/>
      <c r="L21" s="95"/>
      <c r="M21" s="95"/>
      <c r="N21" s="95"/>
      <c r="O21" s="95"/>
      <c r="P21" s="95"/>
      <c r="Q21" s="95"/>
      <c r="R21" s="23"/>
      <c r="S21" s="23"/>
      <c r="T21" s="23"/>
      <c r="U21" s="91"/>
      <c r="V21" s="23"/>
      <c r="W21" s="23"/>
      <c r="X21" s="96"/>
      <c r="Y21" s="23"/>
    </row>
    <row r="22" spans="6:25" ht="15.75" thickBot="1" x14ac:dyDescent="0.3">
      <c r="F22" s="85" t="e">
        <f>Auto_populate_Specific_Actions[[#This Row],[SA_ID]]</f>
        <v>#VALUE!</v>
      </c>
      <c r="G22" s="93" t="e">
        <f>Auto_populate_Specific_Actions[[#This Row],[Specific Action]]</f>
        <v>#VALUE!</v>
      </c>
      <c r="H22" s="28"/>
      <c r="I22" s="35"/>
      <c r="J22" s="35"/>
      <c r="K22" s="60"/>
      <c r="L22" s="95"/>
      <c r="M22" s="95"/>
      <c r="N22" s="95"/>
      <c r="O22" s="95"/>
      <c r="P22" s="95"/>
      <c r="Q22" s="95"/>
      <c r="R22" s="23"/>
      <c r="S22" s="23"/>
      <c r="T22" s="23"/>
      <c r="U22" s="91"/>
      <c r="V22" s="23"/>
      <c r="W22" s="23"/>
      <c r="X22" s="96"/>
      <c r="Y22" s="23"/>
    </row>
    <row r="23" spans="6:25" x14ac:dyDescent="0.25">
      <c r="G23" s="1"/>
    </row>
    <row r="24" spans="6:25" x14ac:dyDescent="0.25">
      <c r="F24" s="1"/>
      <c r="G24" s="1"/>
    </row>
    <row r="25" spans="6:25" x14ac:dyDescent="0.25">
      <c r="F25" s="1"/>
      <c r="G25" s="1"/>
    </row>
    <row r="26" spans="6:25" x14ac:dyDescent="0.25">
      <c r="F26" s="1"/>
      <c r="G26" s="1"/>
    </row>
    <row r="27" spans="6:25" x14ac:dyDescent="0.25">
      <c r="F27" s="1"/>
      <c r="G27" s="1"/>
    </row>
    <row r="28" spans="6:25" x14ac:dyDescent="0.25">
      <c r="F28" s="1"/>
      <c r="G28" s="1"/>
    </row>
    <row r="29" spans="6:25" x14ac:dyDescent="0.25">
      <c r="F29" s="1"/>
      <c r="G29" s="1"/>
    </row>
    <row r="30" spans="6:25" x14ac:dyDescent="0.25">
      <c r="F30" s="1"/>
      <c r="G30" s="1"/>
    </row>
    <row r="31" spans="6:25" x14ac:dyDescent="0.25">
      <c r="F31" s="1"/>
      <c r="G31" s="1"/>
    </row>
  </sheetData>
  <sheetProtection formatCells="0" formatColumns="0" formatRows="0" insertColumns="0" insertRows="0" insertHyperlinks="0" deleteColumns="0" deleteRows="0" sort="0" autoFilter="0" pivotTables="0"/>
  <mergeCells count="2">
    <mergeCell ref="F6:K6"/>
    <mergeCell ref="R6:Y6"/>
  </mergeCells>
  <phoneticPr fontId="27" type="noConversion"/>
  <dataValidations disablePrompts="1" count="3">
    <dataValidation type="list" allowBlank="1" showInputMessage="1" showErrorMessage="1" sqref="U8:U22" xr:uid="{AB47739A-6C66-4ECA-B36F-BFB94D7B036A}">
      <formula1>INDIRECT("Resources_Location[Resources Location]")</formula1>
    </dataValidation>
    <dataValidation type="list" allowBlank="1" showInputMessage="1" showErrorMessage="1" sqref="I8:I11 I13:I22" xr:uid="{00000000-0002-0000-0400-000000000000}">
      <formula1>INDIRECT("Resource_Category_List[Resource Category]")</formula1>
    </dataValidation>
    <dataValidation type="list" allowBlank="1" showInputMessage="1" showErrorMessage="1" sqref="J8:J22" xr:uid="{00000000-0002-0000-0400-000001000000}">
      <formula1>INDIRECT("Program_Type_List[Program Type]")</formula1>
    </dataValidation>
  </dataValidations>
  <pageMargins left="0.25" right="0.25" top="0.75" bottom="0.75" header="0.3" footer="0.3"/>
  <pageSetup scale="68" orientation="landscape" r:id="rId1"/>
  <headerFooter>
    <oddHeader>&amp;C&amp;"-,Bold"&amp;12&amp;F</oddHeader>
    <oddFooter>&amp;L&amp;"-,Bold Italic"&amp;12FINAL&amp;C&amp;"-,Italic"&amp;12Worksheet: &amp;"-,Bold Italic"&amp;A&amp;R&amp;P of &amp;N</oddFooter>
  </headerFooter>
  <colBreaks count="2" manualBreakCount="2">
    <brk id="17" max="7" man="1"/>
    <brk id="21" max="7" man="1"/>
  </colBreaks>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M33"/>
  <sheetViews>
    <sheetView showGridLines="0" topLeftCell="A2" zoomScaleNormal="100" zoomScaleSheetLayoutView="100" workbookViewId="0">
      <selection activeCell="A2" sqref="A2"/>
    </sheetView>
  </sheetViews>
  <sheetFormatPr defaultRowHeight="15" x14ac:dyDescent="0.25"/>
  <cols>
    <col min="1" max="1" width="2.7109375" customWidth="1"/>
    <col min="2" max="2" width="25.7109375" customWidth="1"/>
    <col min="3" max="3" width="38.28515625" bestFit="1" customWidth="1"/>
    <col min="4" max="4" width="31" customWidth="1"/>
    <col min="5" max="5" width="27.28515625" bestFit="1" customWidth="1"/>
    <col min="6" max="6" width="11.28515625" bestFit="1" customWidth="1"/>
    <col min="7" max="7" width="1.28515625" customWidth="1"/>
    <col min="13" max="13" width="11" customWidth="1"/>
  </cols>
  <sheetData>
    <row r="1" spans="2:7" s="25" customFormat="1" hidden="1" x14ac:dyDescent="0.25"/>
    <row r="2" spans="2:7" s="25" customFormat="1" ht="35.25" customHeight="1" x14ac:dyDescent="0.55000000000000004">
      <c r="B2" s="24" t="s">
        <v>112</v>
      </c>
    </row>
    <row r="3" spans="2:7" s="25" customFormat="1" hidden="1" x14ac:dyDescent="0.25"/>
    <row r="5" spans="2:7" ht="18.75" x14ac:dyDescent="0.3">
      <c r="B5" s="188" t="s">
        <v>193</v>
      </c>
      <c r="C5" s="188"/>
      <c r="D5" s="188"/>
      <c r="E5" s="188"/>
    </row>
    <row r="6" spans="2:7" s="1" customFormat="1" ht="84" customHeight="1" x14ac:dyDescent="0.25">
      <c r="B6" s="184" t="s">
        <v>208</v>
      </c>
      <c r="C6" s="184"/>
      <c r="D6" s="184"/>
      <c r="E6" s="184"/>
      <c r="F6" s="184"/>
    </row>
    <row r="7" spans="2:7" ht="14.1" customHeight="1" x14ac:dyDescent="0.25">
      <c r="B7" s="14"/>
      <c r="C7" s="14"/>
      <c r="D7" s="14"/>
      <c r="E7" s="14"/>
      <c r="F7" s="14"/>
    </row>
    <row r="8" spans="2:7" x14ac:dyDescent="0.25">
      <c r="B8" s="20" t="s">
        <v>46</v>
      </c>
      <c r="C8" s="18"/>
      <c r="D8" s="18"/>
      <c r="E8" s="18"/>
      <c r="F8" s="18"/>
    </row>
    <row r="9" spans="2:7" ht="30" x14ac:dyDescent="0.25">
      <c r="B9" s="19" t="s">
        <v>47</v>
      </c>
      <c r="C9" s="18"/>
      <c r="D9" s="18"/>
      <c r="E9" s="18"/>
      <c r="F9" s="18"/>
    </row>
    <row r="10" spans="2:7" ht="15.75" thickBot="1" x14ac:dyDescent="0.3">
      <c r="C10" s="18"/>
      <c r="D10" s="18"/>
      <c r="E10" s="18"/>
      <c r="F10" s="18"/>
    </row>
    <row r="11" spans="2:7" ht="60.75" thickBot="1" x14ac:dyDescent="0.3">
      <c r="B11" s="44" t="s">
        <v>423</v>
      </c>
      <c r="C11" s="54" t="s">
        <v>87</v>
      </c>
      <c r="D11" s="18"/>
      <c r="E11" s="18"/>
      <c r="F11" s="18"/>
      <c r="G11" s="156"/>
    </row>
    <row r="12" spans="2:7" ht="75" x14ac:dyDescent="0.25">
      <c r="B12" s="44" t="s">
        <v>424</v>
      </c>
      <c r="C12" s="87">
        <v>8</v>
      </c>
      <c r="D12" s="18"/>
      <c r="E12" s="18"/>
      <c r="F12" s="18"/>
      <c r="G12" s="156"/>
    </row>
    <row r="13" spans="2:7" ht="45" x14ac:dyDescent="0.25">
      <c r="B13" s="44" t="s">
        <v>425</v>
      </c>
      <c r="C13" s="87">
        <v>0</v>
      </c>
      <c r="D13" s="18"/>
      <c r="E13" s="18"/>
      <c r="F13" s="18"/>
      <c r="G13" s="156"/>
    </row>
    <row r="14" spans="2:7" ht="30" x14ac:dyDescent="0.25">
      <c r="B14" s="44" t="s">
        <v>45</v>
      </c>
      <c r="C14" s="87">
        <v>6</v>
      </c>
      <c r="D14" s="17"/>
      <c r="E14" s="17"/>
      <c r="F14" s="17"/>
      <c r="G14" s="156"/>
    </row>
    <row r="15" spans="2:7" ht="409.5" customHeight="1" x14ac:dyDescent="0.25">
      <c r="B15" s="44" t="s">
        <v>185</v>
      </c>
      <c r="C15" s="193" t="s">
        <v>482</v>
      </c>
      <c r="D15" s="193"/>
      <c r="E15" s="193"/>
      <c r="F15" s="193"/>
      <c r="G15" s="156"/>
    </row>
    <row r="16" spans="2:7" ht="69.75" customHeight="1" x14ac:dyDescent="0.25">
      <c r="B16" s="44" t="s">
        <v>210</v>
      </c>
      <c r="C16" s="203" t="s">
        <v>484</v>
      </c>
      <c r="D16" s="198"/>
      <c r="E16" s="198"/>
      <c r="F16" s="199"/>
      <c r="G16" s="156"/>
    </row>
    <row r="18" spans="2:13" ht="18.75" x14ac:dyDescent="0.3">
      <c r="B18" s="188" t="s">
        <v>194</v>
      </c>
      <c r="C18" s="188"/>
      <c r="D18" s="188"/>
      <c r="E18" s="188"/>
    </row>
    <row r="19" spans="2:13" ht="63.6" customHeight="1" x14ac:dyDescent="0.25">
      <c r="B19" s="184" t="s">
        <v>209</v>
      </c>
      <c r="C19" s="200"/>
      <c r="D19" s="200"/>
      <c r="E19" s="200"/>
      <c r="F19" s="200"/>
      <c r="G19" s="6"/>
      <c r="H19" s="6"/>
      <c r="I19" s="6"/>
      <c r="J19" s="6"/>
      <c r="K19" s="6"/>
      <c r="L19" s="6"/>
      <c r="M19" s="6"/>
    </row>
    <row r="20" spans="2:13" ht="15.6" customHeight="1" x14ac:dyDescent="0.25">
      <c r="B20" s="7"/>
      <c r="C20" s="7"/>
      <c r="D20" s="7"/>
      <c r="E20" s="7"/>
      <c r="F20" s="7"/>
      <c r="G20" s="7"/>
      <c r="H20" s="7"/>
      <c r="I20" s="7"/>
      <c r="J20" s="7"/>
      <c r="K20" s="7"/>
      <c r="L20" s="7"/>
      <c r="M20" s="7"/>
    </row>
    <row r="21" spans="2:13" ht="155.25" customHeight="1" x14ac:dyDescent="0.25">
      <c r="B21" s="181" t="s">
        <v>211</v>
      </c>
      <c r="C21" s="193" t="s">
        <v>483</v>
      </c>
      <c r="D21" s="193"/>
      <c r="E21" s="193"/>
      <c r="F21" s="193"/>
      <c r="G21" s="182"/>
      <c r="H21" s="7"/>
      <c r="I21" s="7"/>
      <c r="J21" s="7"/>
      <c r="K21" s="7"/>
      <c r="L21" s="7"/>
      <c r="M21" s="7"/>
    </row>
    <row r="22" spans="2:13" ht="75" x14ac:dyDescent="0.25">
      <c r="B22" s="45" t="s">
        <v>212</v>
      </c>
      <c r="C22" s="204" t="s">
        <v>485</v>
      </c>
      <c r="D22" s="205"/>
      <c r="E22" s="205"/>
      <c r="F22" s="206"/>
      <c r="G22" s="182"/>
      <c r="H22" s="7"/>
      <c r="I22" s="7"/>
      <c r="J22" s="7"/>
      <c r="K22" s="7"/>
      <c r="L22" s="7"/>
      <c r="M22" s="7"/>
    </row>
    <row r="23" spans="2:13" ht="14.25" customHeight="1" x14ac:dyDescent="0.25">
      <c r="C23" s="7"/>
      <c r="D23" s="7"/>
      <c r="E23" s="7"/>
      <c r="F23" s="7"/>
      <c r="G23" s="7"/>
      <c r="H23" s="7"/>
      <c r="I23" s="7"/>
      <c r="J23" s="7"/>
      <c r="K23" s="7"/>
      <c r="L23" s="7"/>
      <c r="M23" s="7"/>
    </row>
    <row r="24" spans="2:13" ht="30" x14ac:dyDescent="0.25">
      <c r="B24" s="57" t="s">
        <v>52</v>
      </c>
      <c r="C24" s="27" t="s">
        <v>53</v>
      </c>
      <c r="D24" s="26" t="s">
        <v>33</v>
      </c>
      <c r="E24" s="26" t="s">
        <v>34</v>
      </c>
      <c r="F24" s="27" t="s">
        <v>35</v>
      </c>
    </row>
    <row r="25" spans="2:13" x14ac:dyDescent="0.25">
      <c r="B25" s="147" t="s">
        <v>56</v>
      </c>
      <c r="C25" s="147" t="s">
        <v>54</v>
      </c>
      <c r="D25" s="147" t="s">
        <v>51</v>
      </c>
      <c r="E25" s="147" t="s">
        <v>50</v>
      </c>
      <c r="F25" s="148">
        <v>43814</v>
      </c>
    </row>
    <row r="26" spans="2:13" ht="60.75" thickBot="1" x14ac:dyDescent="0.3">
      <c r="B26" s="158" t="s">
        <v>7</v>
      </c>
      <c r="C26" s="159" t="s">
        <v>470</v>
      </c>
      <c r="D26" s="160" t="s">
        <v>472</v>
      </c>
      <c r="E26" s="160" t="s">
        <v>468</v>
      </c>
      <c r="F26" s="161" t="s">
        <v>469</v>
      </c>
      <c r="G26" s="156"/>
    </row>
    <row r="27" spans="2:13" ht="60.75" thickBot="1" x14ac:dyDescent="0.3">
      <c r="B27" s="158" t="s">
        <v>63</v>
      </c>
      <c r="C27" s="162" t="s">
        <v>471</v>
      </c>
      <c r="D27" s="163" t="s">
        <v>473</v>
      </c>
      <c r="E27" s="163" t="s">
        <v>468</v>
      </c>
      <c r="F27" s="164" t="s">
        <v>469</v>
      </c>
      <c r="G27" s="156"/>
    </row>
    <row r="28" spans="2:13" ht="15.75" hidden="1" thickBot="1" x14ac:dyDescent="0.3">
      <c r="B28" s="158"/>
      <c r="C28" s="121"/>
      <c r="D28" s="121"/>
      <c r="E28" s="121"/>
      <c r="F28" s="121"/>
      <c r="G28" s="156"/>
    </row>
    <row r="29" spans="2:13" ht="15.75" hidden="1" thickBot="1" x14ac:dyDescent="0.3">
      <c r="B29" s="158"/>
      <c r="C29" s="121"/>
      <c r="D29" s="121"/>
      <c r="E29" s="121"/>
      <c r="F29" s="121"/>
      <c r="G29" s="156"/>
    </row>
    <row r="30" spans="2:13" ht="15.75" hidden="1" thickBot="1" x14ac:dyDescent="0.3">
      <c r="B30" s="158"/>
      <c r="C30" s="121"/>
      <c r="D30" s="121"/>
      <c r="E30" s="121"/>
      <c r="F30" s="121"/>
      <c r="G30" s="156"/>
    </row>
    <row r="32" spans="2:13" x14ac:dyDescent="0.25">
      <c r="B32" s="201" t="s">
        <v>213</v>
      </c>
      <c r="C32" s="202"/>
      <c r="D32" s="202"/>
      <c r="E32" s="202"/>
      <c r="F32" s="202"/>
    </row>
    <row r="33" spans="2:8" ht="187.5" customHeight="1" x14ac:dyDescent="0.25">
      <c r="B33" s="197" t="s">
        <v>486</v>
      </c>
      <c r="C33" s="198"/>
      <c r="D33" s="198"/>
      <c r="E33" s="198"/>
      <c r="F33" s="199"/>
      <c r="G33" s="183"/>
      <c r="H33" s="8"/>
    </row>
  </sheetData>
  <sheetProtection algorithmName="SHA-512" hashValue="ZgfS2Wm3eZZFKHSYYe7m9jdyer4Kyp+yA6AxnsKrTQAZRZ4jVxmQJJ2ba7U6807NTYJpUip1RN8mPP6x7HjWiQ==" saltValue="Ba7JvaYjyon91u/FIrUR/A==" spinCount="100000" sheet="1" formatCells="0" formatColumns="0" formatRows="0" insertHyperlinks="0"/>
  <mergeCells count="10">
    <mergeCell ref="B33:F33"/>
    <mergeCell ref="B18:E18"/>
    <mergeCell ref="B19:F19"/>
    <mergeCell ref="B32:F32"/>
    <mergeCell ref="B5:E5"/>
    <mergeCell ref="B6:F6"/>
    <mergeCell ref="C15:F15"/>
    <mergeCell ref="C16:F16"/>
    <mergeCell ref="C22:F22"/>
    <mergeCell ref="C21:F21"/>
  </mergeCells>
  <dataValidations count="2">
    <dataValidation type="list" allowBlank="1" showInputMessage="1" showErrorMessage="1" sqref="B26:B30" xr:uid="{00000000-0002-0000-0500-000000000000}">
      <formula1>INDIRECT("VulnPopFactor_Category_List[Vulnerable Population Factor Category]")</formula1>
    </dataValidation>
    <dataValidation type="list" allowBlank="1" showInputMessage="1" showErrorMessage="1" sqref="C11" xr:uid="{00000000-0002-0000-0500-000001000000}">
      <formula1>INDIRECT("HIC_ID_List[Highly Impacted Community Identification Method]")</formula1>
    </dataValidation>
  </dataValidations>
  <hyperlinks>
    <hyperlink ref="B9" r:id="rId1" xr:uid="{00000000-0004-0000-0500-000000000000}"/>
    <hyperlink ref="B8" r:id="rId2" xr:uid="{00000000-0004-0000-0500-000001000000}"/>
  </hyperlinks>
  <pageMargins left="0.25" right="0.25" top="0.75" bottom="0.75" header="0.3" footer="0.3"/>
  <pageSetup scale="97" fitToHeight="0" orientation="landscape" r:id="rId3"/>
  <headerFooter>
    <oddHeader>&amp;C&amp;"-,Bold"&amp;12&amp;F</oddHeader>
    <oddFooter>&amp;L&amp;"-,Bold Italic"&amp;12FINAL&amp;C&amp;"-,Italic"&amp;12Worksheet: &amp;"-,Bold Italic"&amp;A&amp;R&amp;P of &amp;N</oddFooter>
  </headerFooter>
  <rowBreaks count="2" manualBreakCount="2">
    <brk id="17" max="6" man="1"/>
    <brk id="30" max="6" man="1"/>
  </rowBreaks>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N9"/>
  <sheetViews>
    <sheetView showGridLines="0" zoomScaleNormal="100" zoomScaleSheetLayoutView="115" workbookViewId="0"/>
  </sheetViews>
  <sheetFormatPr defaultRowHeight="15" x14ac:dyDescent="0.25"/>
  <cols>
    <col min="1" max="1" width="1.5703125" customWidth="1"/>
    <col min="2" max="2" width="19.85546875" customWidth="1"/>
    <col min="3" max="3" width="117" customWidth="1"/>
    <col min="4" max="4" width="1" customWidth="1"/>
  </cols>
  <sheetData>
    <row r="1" spans="2:14" s="25" customFormat="1" x14ac:dyDescent="0.25"/>
    <row r="2" spans="2:14" s="25" customFormat="1" ht="36" x14ac:dyDescent="0.55000000000000004">
      <c r="B2" s="24" t="s">
        <v>95</v>
      </c>
    </row>
    <row r="3" spans="2:14" s="25" customFormat="1" hidden="1" x14ac:dyDescent="0.25"/>
    <row r="4" spans="2:14" s="103" customFormat="1" ht="8.25" customHeight="1" x14ac:dyDescent="0.25"/>
    <row r="5" spans="2:14" ht="18.75" x14ac:dyDescent="0.3">
      <c r="B5" s="59" t="s">
        <v>195</v>
      </c>
      <c r="C5" s="15"/>
      <c r="D5" s="15"/>
      <c r="E5" s="15"/>
      <c r="F5" s="15"/>
      <c r="G5" s="15"/>
      <c r="H5" s="15"/>
      <c r="I5" s="15"/>
      <c r="J5" s="15"/>
      <c r="K5" s="15"/>
      <c r="L5" s="15"/>
      <c r="M5" s="15"/>
      <c r="N5" s="15"/>
    </row>
    <row r="6" spans="2:14" ht="409.5" x14ac:dyDescent="0.25">
      <c r="B6" s="58" t="s">
        <v>81</v>
      </c>
      <c r="C6" s="178" t="s">
        <v>491</v>
      </c>
      <c r="D6" s="180"/>
      <c r="E6" s="1"/>
      <c r="F6" s="1"/>
      <c r="G6" s="1"/>
      <c r="H6" s="1"/>
      <c r="I6" s="1"/>
      <c r="J6" s="1"/>
      <c r="K6" s="1"/>
      <c r="L6" s="1"/>
      <c r="M6" s="1"/>
      <c r="N6" s="1"/>
    </row>
    <row r="7" spans="2:14" ht="120" x14ac:dyDescent="0.25">
      <c r="B7" s="58" t="s">
        <v>214</v>
      </c>
      <c r="C7" s="179" t="s">
        <v>480</v>
      </c>
      <c r="D7" s="156"/>
    </row>
    <row r="8" spans="2:14" ht="375" x14ac:dyDescent="0.25">
      <c r="B8" s="58" t="s">
        <v>215</v>
      </c>
      <c r="C8" s="178" t="s">
        <v>489</v>
      </c>
      <c r="D8" s="156"/>
    </row>
    <row r="9" spans="2:14" ht="409.5" customHeight="1" x14ac:dyDescent="0.25">
      <c r="B9" s="58" t="s">
        <v>216</v>
      </c>
      <c r="C9" s="178" t="s">
        <v>492</v>
      </c>
      <c r="D9" s="156"/>
    </row>
  </sheetData>
  <sheetProtection algorithmName="SHA-512" hashValue="e18uLHev630IJwRthYO2XdOwdKPOan/5c0ijT/VllK5O9tOjL6N5PG/OLE+XlJQMBsRoI5JTeU0DDYBQ9vDBAQ==" saltValue="Y4zUKa1m4becqhPScNI4Gg==" spinCount="100000" sheet="1" formatCells="0" formatColumns="0" formatRows="0" insertHyperlinks="0"/>
  <pageMargins left="0.25" right="0.25" top="0.75" bottom="0.75" header="0.3" footer="0.3"/>
  <pageSetup scale="96" fitToHeight="3" orientation="landscape" r:id="rId1"/>
  <headerFooter>
    <oddHeader>&amp;C&amp;"-,Bold"&amp;12&amp;F</oddHeader>
    <oddFooter>&amp;L&amp;"-,Bold Italic"&amp;12FINAL&amp;C&amp;"-,Italic"&amp;12Worksheet: &amp;"-,Bold Italic"&amp;A&amp;R&amp;P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J10"/>
  <sheetViews>
    <sheetView showGridLines="0" topLeftCell="A2" zoomScaleNormal="100" zoomScaleSheetLayoutView="100" zoomScalePageLayoutView="90" workbookViewId="0">
      <selection activeCell="A2" sqref="A2"/>
    </sheetView>
  </sheetViews>
  <sheetFormatPr defaultRowHeight="15" x14ac:dyDescent="0.25"/>
  <cols>
    <col min="1" max="1" width="2.85546875" customWidth="1"/>
    <col min="2" max="2" width="36.28515625" customWidth="1"/>
    <col min="3" max="3" width="102.85546875" customWidth="1"/>
    <col min="4" max="4" width="1" customWidth="1"/>
  </cols>
  <sheetData>
    <row r="1" spans="1:10" s="25" customFormat="1" ht="3" hidden="1" customHeight="1" x14ac:dyDescent="0.25"/>
    <row r="2" spans="1:10" s="25" customFormat="1" ht="36" x14ac:dyDescent="0.55000000000000004">
      <c r="B2" s="24" t="s">
        <v>98</v>
      </c>
    </row>
    <row r="3" spans="1:10" s="25" customFormat="1" ht="4.5" hidden="1" customHeight="1" x14ac:dyDescent="0.25"/>
    <row r="5" spans="1:10" ht="19.5" thickBot="1" x14ac:dyDescent="0.35">
      <c r="B5" s="59" t="s">
        <v>197</v>
      </c>
      <c r="C5" s="15"/>
      <c r="D5" s="15"/>
      <c r="E5" s="15"/>
      <c r="F5" s="15"/>
      <c r="G5" s="15"/>
      <c r="H5" s="15"/>
      <c r="I5" s="15"/>
    </row>
    <row r="6" spans="1:10" ht="75.75" thickBot="1" x14ac:dyDescent="0.3">
      <c r="A6" s="1"/>
      <c r="B6" s="46" t="s">
        <v>217</v>
      </c>
      <c r="C6" s="54" t="s">
        <v>89</v>
      </c>
      <c r="D6" s="165"/>
      <c r="E6" s="6"/>
      <c r="F6" s="6"/>
      <c r="G6" s="6"/>
      <c r="H6" s="6"/>
      <c r="I6" s="6"/>
    </row>
    <row r="7" spans="1:10" ht="75.75" thickBot="1" x14ac:dyDescent="0.3">
      <c r="A7" s="1"/>
      <c r="B7" s="46" t="s">
        <v>218</v>
      </c>
      <c r="C7" s="54" t="s">
        <v>89</v>
      </c>
      <c r="D7" s="166"/>
      <c r="E7" s="14"/>
      <c r="F7" s="14"/>
      <c r="G7" s="14"/>
      <c r="H7" s="14"/>
      <c r="I7" s="14"/>
    </row>
    <row r="8" spans="1:10" ht="401.25" customHeight="1" x14ac:dyDescent="0.25">
      <c r="A8" s="177"/>
      <c r="B8" s="46" t="s">
        <v>219</v>
      </c>
      <c r="C8" s="63" t="s">
        <v>490</v>
      </c>
      <c r="D8" s="165"/>
      <c r="E8" s="6"/>
      <c r="F8" s="6"/>
      <c r="G8" s="6"/>
      <c r="H8" s="6"/>
      <c r="I8" s="6"/>
      <c r="J8" s="6"/>
    </row>
    <row r="9" spans="1:10" x14ac:dyDescent="0.25">
      <c r="B9" s="83" t="s">
        <v>252</v>
      </c>
      <c r="C9" s="144" t="s">
        <v>476</v>
      </c>
      <c r="D9" s="167"/>
      <c r="E9" s="86"/>
      <c r="F9" s="86"/>
      <c r="G9" s="6"/>
      <c r="H9" s="6"/>
      <c r="I9" s="6"/>
      <c r="J9" s="6"/>
    </row>
    <row r="10" spans="1:10" x14ac:dyDescent="0.25">
      <c r="B10" s="6"/>
      <c r="C10" s="6"/>
      <c r="D10" s="6"/>
      <c r="E10" s="6"/>
      <c r="F10" s="6"/>
      <c r="G10" s="6"/>
      <c r="H10" s="6"/>
      <c r="I10" s="6"/>
      <c r="J10" s="6"/>
    </row>
  </sheetData>
  <sheetProtection algorithmName="SHA-512" hashValue="hWxvHkUJ/bqgkijpswV/5//P62UNqw+Rku30GbDu3RQHs0PgZ30vimoLzRlrK+EjShHpfWhBzgzBWQGmtsQKSA==" saltValue="358zsxQCjJ+imPjAiwQ7Tg==" spinCount="100000" sheet="1" formatCells="0" formatColumns="0" formatRows="0" insertHyperlinks="0"/>
  <dataValidations count="1">
    <dataValidation type="list" allowBlank="1" showInputMessage="1" showErrorMessage="1" sqref="C6:C7" xr:uid="{00000000-0002-0000-0700-000000000000}">
      <formula1>INDIRECT("Binary_Compliant_List[Compliant?]")</formula1>
    </dataValidation>
  </dataValidations>
  <hyperlinks>
    <hyperlink ref="C9" r:id="rId1" xr:uid="{477EB6CB-9D9B-4901-88BA-65D7645B8443}"/>
  </hyperlinks>
  <pageMargins left="0.25" right="0.25" top="0.75" bottom="0.75" header="0.3" footer="0.3"/>
  <pageSetup scale="81" orientation="landscape" r:id="rId2"/>
  <headerFooter>
    <oddHeader>&amp;C&amp;"-,Bold"&amp;12&amp;F</oddHeader>
    <oddFooter>&amp;L&amp;"-,Bold Italic"&amp;12FINAL&amp;C&amp;"-,Italic"&amp;12Worksheet: &amp;"-,Bold Italic"&amp;A&amp;R&amp;P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B1:D8"/>
  <sheetViews>
    <sheetView showGridLines="0" topLeftCell="A2" zoomScaleNormal="100" zoomScaleSheetLayoutView="100" zoomScalePageLayoutView="115" workbookViewId="0">
      <selection activeCell="A2" sqref="A2"/>
    </sheetView>
  </sheetViews>
  <sheetFormatPr defaultRowHeight="15" x14ac:dyDescent="0.25"/>
  <cols>
    <col min="1" max="1" width="3.140625" customWidth="1"/>
    <col min="2" max="2" width="22.85546875" customWidth="1"/>
    <col min="3" max="3" width="141.85546875" customWidth="1"/>
    <col min="4" max="4" width="1.85546875" style="103" customWidth="1"/>
  </cols>
  <sheetData>
    <row r="1" spans="2:4" s="25" customFormat="1" ht="3" hidden="1" customHeight="1" x14ac:dyDescent="0.25">
      <c r="D1" s="103"/>
    </row>
    <row r="2" spans="2:4" s="25" customFormat="1" ht="36" x14ac:dyDescent="0.55000000000000004">
      <c r="B2" s="24" t="s">
        <v>99</v>
      </c>
      <c r="D2" s="103"/>
    </row>
    <row r="3" spans="2:4" s="25" customFormat="1" hidden="1" x14ac:dyDescent="0.25">
      <c r="D3" s="103"/>
    </row>
    <row r="5" spans="2:4" ht="18" x14ac:dyDescent="0.25">
      <c r="B5" s="207" t="s">
        <v>196</v>
      </c>
      <c r="C5" s="207"/>
    </row>
    <row r="6" spans="2:4" ht="43.5" customHeight="1" x14ac:dyDescent="0.25">
      <c r="B6" s="208" t="s">
        <v>189</v>
      </c>
      <c r="C6" s="208"/>
    </row>
    <row r="7" spans="2:4" ht="195" x14ac:dyDescent="0.25">
      <c r="B7" s="151" t="s">
        <v>187</v>
      </c>
      <c r="C7" s="63" t="s">
        <v>456</v>
      </c>
      <c r="D7" s="156"/>
    </row>
    <row r="8" spans="2:4" ht="300" x14ac:dyDescent="0.25">
      <c r="B8" s="58" t="s">
        <v>188</v>
      </c>
      <c r="C8" s="63" t="s">
        <v>457</v>
      </c>
      <c r="D8" s="156"/>
    </row>
  </sheetData>
  <sheetProtection algorithmName="SHA-512" hashValue="blNkiwRBxAxT66beBKdRt/hiCBu5glHlMujIHW0na54pXECD4ZL32j7MxBqiaR8eYjDfBVFMZEhynEJ4OFasMw==" saltValue="hFYA6WNK/hcOPgrxPE4HTA==" spinCount="100000" sheet="1" formatCells="0" formatColumns="0" formatRows="0" insertHyperlinks="0"/>
  <mergeCells count="2">
    <mergeCell ref="B5:C5"/>
    <mergeCell ref="B6:C6"/>
  </mergeCells>
  <pageMargins left="0.25" right="0.25" top="0.75" bottom="0.75" header="0.3" footer="0.3"/>
  <pageSetup scale="78" orientation="landscape" r:id="rId1"/>
  <headerFooter>
    <oddHeader>&amp;C&amp;"-,Bold"&amp;12&amp;F</oddHeader>
    <oddFooter>&amp;L&amp;"-,Bold Italic"&amp;12FINAL&amp;C&amp;"-,Italic"&amp;12Worksheet: &amp;"-,Bold Italic"&amp;A&amp;R&amp;P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a 5 6 b 0 0 5 - e 3 d c - 4 8 3 b - b 7 1 3 - f 3 5 b f b 0 6 c 6 3 8 "   x m l n s = " h t t p : / / s c h e m a s . m i c r o s o f t . c o m / D a t a M a s h u p " > A A A A A K A K A A B Q S w M E F A A C A A g A B z o z W x a S A 2 i k A A A A 9 g A A A B I A H A B D b 2 5 m a W c v U G F j a 2 F n Z S 5 4 b W w g o h g A K K A U A A A A A A A A A A A A A A A A A A A A A A A A A A A A h Y + x D o I w G I R f h X S n h b I Q 8 l M H V 0 l M i M a 1 K R U a 4 c f Q Y n k 3 B x / J V x C j q J v j 3 X 2 X 3 N 2 v N 1 h N X R t c 9 G B N j z m J a U Q C j a q v D N Y 5 G d 0 x T M l K w F a q k 6 x 1 M M N o s 8 m a n D T O n T P G v P f U J 7 Q f a s a j K G a H Y l O q R n c y N G i d R K X J p 1 X 9 b x E B + 9 c Y w W m c c J r w l E b A F h M K g 1 + A z 3 u f 6 Y 8 J 6 7 F 1 4 6 C F x n B X A l s k s P c H 8 Q B Q S w M E F A A C A A g A B z o z 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c 6 M 1 t I P j X W m g c A A B s y A A A T A B w A R m 9 y b X V s Y X M v U 2 V j d G l v b j E u b S C i G A A o o B Q A A A A A A A A A A A A A A A A A A A A A A A A A A A D t W u t v 2 z Y Q / x 4 g / w O h f U k A x 5 i c r G u x d Y X n p K i B P r I k 3 T A E g a H I j E N E l l y K S m M Y + d 9 3 J P X i S 7 a U Z F v R 9 E P r H s X j P X + 8 O y n F I S N J j E 7 l v / 4 v 2 1 v b W + l 1 Q P E U j Z K Y B S F L 0 W s U Y b a 9 h e D P a Z L R E A P l 6 C 7 E U X + U U Y p j 9 l d C b y 6 T 5 G Z n d 3 X + M Z j j 1 9 5 Z c B l h 3 / c u 7 s 8 5 G 3 j m o i c 5 / O C N r o N 4 B v z P l g v s A S v x b P + M B n F 6 l d D 5 K I m y e c w X 0 x 1 5 X G + 1 8 k Z H 4 + P J + N D r I Q Y r i O E 7 d t 9 D Q E / m i 4 g E M Q j 1 N w 4 o r I 9 j 9 u K g z / f L B 6 K A z I O Y y c 3 a 4 m d G I s K W i A t t s D 7 B i 4 Q y d B g w b G E r j W P f e X y d x B h 9 z O a X m B q L R / O A R K Y e o B 9 6 B y Q a k f j G 3 D Q e o j + y I C J X S x L P U C 7 3 G 1 O u t 1 k U o R P 8 J S M U z 8 H s K R p l K U v m m F o e H p 8 c O 1 j d 7 5 b u O g X 7 M i S 9 g i 6 X 6 B B H Z E 4 Y a F b 6 T j w i n 9 j R / N t D u q n E w 7 B d 7 j o D D X 9 f l j x 3 + I Y e q J o w f M q W w H u U 3 u 7 q B u / 7 O t / + w K u J X J f A X x N i T Q q K w N P P 1 e N P E a K + v I k N / U 2 M K L T V Y q q j F e t c + g Z f t x U H 3 a 3 o C z M a B 7 s z p o M Z B 5 u Y k b M t s 6 + j / c R 2 a T j 5 0 2 m x / e 4 W G w i L V U d Z 8 M N t o 8 / x g t y C 3 F P 0 i V 1 j m v N P K 2 n y B 8 R q v r i j i 1 4 g k g R N C 8 h q s K o D q Y a d J r o 1 A N o a C F N B C y z i D R m j 5 D K T J / 0 Z R B n 2 N g i Z f V f I u A y o n b Q m g P r 2 + C k 5 y B i q / q v E 0 X E u g D y 6 E l T Q m y K H e + 4 9 S V n / E P 4 i c b j m 4 f P a + R e 7 m j w W Y 1 a m 2 T C q N E W + m b B S T O G v j z J V T 9 / 0 m G k 5 0 1 H m M z X / + J p / f J s Y J 3 i e 3 N q 8 I x d c f u E I X d P P A W g H a w F N P 5 6 j m O o x g V h T + A 2 I t b 1 F Y v s 5 9 S I U 1 i I c x O g o x n S 2 5 C U K p m Q O c t A Z Z k J D q E 1 b l a Y 5 i 0 n O Y j K O F x m z F q q d o D Q v W X l x G R O W y q C u a S C q o r U B d Y J j E N b q S b 5 Q e d K J V q u V e o L I M H 5 R d K q R d H k 4 e y l z D x 1 j U B i q o B k u a 8 f 2 l b 5 R 8 f D S y 7 C b 4 8 4 b T q d c N p H O N V 2 A 7 C x K T 3 A q 4 2 U E 0 T h L 6 B K I O A i v V W 8 p H k n o F F O 7 T 8 R S 5 R R V n t 7 K e p p V P a 8 A w s K 4 e R R 1 L s t M s W V W m v L U L Q u p a T 1 N z c z T B Q 7 J F Q m 1 b G z X K R Z M N s j H T o 1 j s 6 r 1 P F W p g x 8 H L w p i E C 8 L 2 s 8 W 2 k s L 7 V W d d l 8 P o 0 U U h K C E d H A t h g R d U I 1 w 9 R B L 0 C X w C s X t N U U A s x R B v i O S 4 y F c g d w E 4 i 6 F 3 y S Z w i 6 v l 3 O l B X t e p v R W Z k y p U v l O s T T p e 5 6 U K 0 u f Q K a 2 c a 5 q w F 1 f d 2 E s W g v D i y r 5 p Z 3 8 S i N 3 7 j S 1 b u Q J R e T k g 7 0 l g A m H Z 2 F 6 l w q P 0 D D 4 n p y X W E A u d + t / d 9 / V y w z 9 l D q c j e M p C Q O W 0 L R T T V F s t g L X W x I x g c E n y d e a b q c 4 w i H j t L J q E F f Q e c n u A v 3 6 G 7 g M C t c g n u p 0 r 2 a / w w w q a V i y N A 3 l U n k X q u L w 2 j e e 5 g W 3 / I X 2 g M t i u U k b 5 e q i T I E M 7 v Y e 6 g g s U P V R K 2 / C g 0 f t p C C U a Y Z F P 6 V w l E W x S n L 2 5 w 8 c C 5 k H q 9 e H L o V r u r Z x y a 7 e C O Y B 9 x 2 S y V a w W y x a t G w t s g n k P T o b F k h A s K M 2 q P K m r U G K C 7 4 q Q o Z y k i 0 k 1 o k D G 3 H f R j z g x E 8 Z C 6 E x R B 8 w A E o o W W q 0 g Y W 2 b 6 H Z + P 3 E a e + S r + g r g c y W V 2 Z u B 5 H n g J g o S N M k J C J / 5 m J X i i K A H D Q l V 1 e Y g x A U A z R J U 7 E 9 x f S W h D z 6 K C X A Z Q k M 0 R V Y C P E b A J h d M X 4 3 B z e 8 J x Y b C q 0 D o X X 6 x n v I w N c I I 6 R 4 3 5 X p m w x 9 6 2 y K Y K y T n i q 9 z Y P 1 c b 0 q x d p h X I d b 1 a t w J M c 1 G S N K S q 6 / W B X f + G 6 A s Y w o H F O B r v j i K 2 2 j F i O t w E V N q K c D l / 9 Z k l r w 6 s F w 9 5 B o N R O / I W A V Q N g 8 g F u j k W 3 U t n Z y q 1 c d q L H q 2 G y K + 4 h w p B 6 o Q p E 6 s 9 2 o y m h A A b 3 M c O j 2 S B A g 8 9 e 7 t x g 1 v y v l u K w N N g w z l u w t k k U W Q b Q h L e D t E 0 O I V H z X 6 4 g R m w X 8 J t P u M i d q 8 x d d G q 1 l w X c O f X T k a 5 n b 1 R S z U q + a 3 G 9 v r d H 1 e y y g X E D 2 z e N Y m 8 l n E 4 z p b 5 e q y C r x 4 D m q z B t f e R H V o X G 0 T Y D d T L V n / Q Z f m 9 1 j z a X W N 4 n P H m 5 s v F p c q o a b 1 C p B F o D D i b g h v H o l M I 5 B Z q 7 c B 0 x n l m l R / Z 2 J 8 d J H 8 j w s X p V w y O n D t X Z J Y r y z O p f O v + i h 8 + L k C w 6 K E 8 D A q m R p i L V B Q 6 w 5 x F Z C r t S 3 J u d z 4 H U I P L 9 F 5 A 3 U g k 4 r t 7 x u R a g h D / j 5 + / Z Q q / m u W X M j 5 b M L + b P F k N f 5 l Z p 1 y q v x X z v 8 m b h m P 3 U 2 y i T y C Y e 7 E k l r U K J / 9 2 l K 1 f x E U 1 O m R P n A n X V a U + a w j d Z f u I R R u o 7 7 p s t / v / H y 1 4 T v 2 b 7 F d X U 4 S v V X Y n U d w B W 4 1 l H F H B 5 p / a G h i O P F t d o U t n x x P W x 4 V d 3 2 j Y + w g f a 2 p 6 J 5 n q K f y l x V T Y i 0 B + A G / z S P x y x m M K D a 8 U Z Q q m G O 4 k t H m v 5 6 n w D M H e I 0 p G R R 0 K w v D I 9 p M q P B v P w g o v h / 8 Q m Y U F C 5 B R T K w K A U N 4 C + T S U N T N L + o 8 z G 9 I 8 I / w 0 z P Q / V v s O h W t P 8 j K t k D N 3 W D N X + A V B L A Q I t A B Q A A g A I A A c 6 M 1 s W k g N o p A A A A P Y A A A A S A A A A A A A A A A A A A A A A A A A A A A B D b 2 5 m a W c v U G F j a 2 F n Z S 5 4 b W x Q S w E C L Q A U A A I A C A A H O j N b D 8 r p q 6 Q A A A D p A A A A E w A A A A A A A A A A A A A A A A D w A A A A W 0 N v b n R l b n R f V H l w Z X N d L n h t b F B L A Q I t A B Q A A g A I A A c 6 M 1 t I P j X W m g c A A B s y A A A T A A A A A A A A A A A A A A A A A O E B A A B G b 3 J t d W x h c y 9 T Z W N 0 a W 9 u M S 5 t U E s F B g A A A A A D A A M A w g A A A M g J 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n 6 p A A A A A A A A X K k 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s Z W F u J T I w R W 5 l c m d 5 J T I w S W 5 0 Z X J p b S U y M F R h c m d l d H M 8 L 0 l 0 Z W 1 Q Y X R o P j w v S X R l b U x v Y 2 F 0 a W 9 u P j x T d G F i b G V F b n R y a W V z P j x F b n R y e S B U e X B l P S J J c 1 B y a X Z h d G U i I F Z h b H V l P S J s M C I g L z 4 8 R W 5 0 c n k g V H l w Z T 0 i Q n V m Z m V y T m V 4 d F J l Z n J l c 2 g i I F Z h b H V l P S J s M S I g L z 4 8 R W 5 0 c n k g V H l w Z T 0 i T m F 2 a W d h d G l v b l N 0 Z X B O Y W 1 l I i B W Y W x 1 Z T 0 i c 0 5 h d m l n Y X R p b 2 4 i I C 8 + P E V u d H J 5 I F R 5 c G U 9 I k 5 h b W V V c G R h d G V k Q W Z 0 Z X J G a W x s I i B W Y W x 1 Z T 0 i b D A i I C 8 + P E V u d H J 5 I F R 5 c G U 9 I l J l c 3 V s d F R 5 c G U i I F Z h b H V l P S J z V G F i b G U i I C 8 + P E V u d H J 5 I F R 5 c G U 9 I k Z p b G x F b m F i b G V k I i B W Y W x 1 Z T 0 i b D E i I C 8 + P E V u d H J 5 I F R 5 c G U 9 I k Z p b G x P Y m p l Y 3 R U e X B l I i B W Y W x 1 Z T 0 i c 1 R h Y m x l I i A v P j x F b n R y e S B U e X B l P S J G a W x s V G 9 E Y X R h T W 9 k Z W x F b m F i b G V k I i B W Y W x 1 Z T 0 i b D A i I C 8 + P E V u d H J 5 I F R 5 c G U 9 I k Z p b G x U Y X J n Z X Q i I F Z h b H V l P S J z Q 2 x l Y W 5 f R W 5 l c m d 5 X 0 l u d G V y a W 1 f V G F y Z 2 V 0 c y 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U X V l c n l J R C I g V m F s d W U 9 I n M z Z j h j Y W Q 2 N y 0 y M G U 3 L T Q 0 O D Y t Y T h l N i 0 w Z G E 0 O D h j Y W M z Y m Y i I C 8 + P E V u d H J 5 I F R 5 c G U 9 I k Z p b G x U Y X J n Z X R O Y W 1 l Q 3 V z d G 9 t a X p l Z C I g V m F s d W U 9 I m w x I i A v P j x F b n R y e S B U e X B l P S J G a W x s T G F z d F V w Z G F 0 Z W Q i I F Z h b H V l P S J k M j A y N S 0 w O S 0 x O V Q x N D o x N j o x N C 4 y M T U y N z I x W i I g L z 4 8 R W 5 0 c n k g V H l w Z T 0 i R m l s b E V y c m 9 y Q 2 9 1 b n Q i I F Z h b H V l P S J s M C I g L z 4 8 R W 5 0 c n k g V H l w Z T 0 i R m l s b E V y c m 9 y Q 2 9 k Z S I g V m F s d W U 9 I n N V b m t u b 3 d u I i A v P j x F b n R y e S B U e X B l P S J G a W x s Q 2 9 s d W 1 u V H l w Z X M i I F Z h b H V l P S J z Q m d Z R 0 J B Q T 0 i I C 8 + P E V u d H J 5 I F R 5 c G U 9 I k Z p b G x D b 3 V u d C I g V m F s d W U 9 I m w x M C I g L z 4 8 R W 5 0 c n k g V H l w Z T 0 i R m l s b E N v b H V t b k 5 h b W V z I i B W Y W x 1 Z T 0 i c 1 s m c X V v d D t S Z X N v d X J j Z S B D Y X R l Z 2 9 y e S Z x d W 9 0 O y w m c X V v d D t D b G V h b i B F b m V y Z 3 k g V H l w Z S Z x d W 9 0 O y w m c X V v d D t Z Z W F y J n F 1 b 3 Q 7 L C Z x d W 9 0 O 1 Z h b H V l J n F 1 b 3 Q 7 L C Z x d W 9 0 O 1 V u a X R z J n F 1 b 3 Q 7 X S I g L z 4 8 R W 5 0 c n k g V H l w Z T 0 i R m l s b F N 0 Y X R 1 c y I g V m F s d W U 9 I n N D b 2 1 w b G V 0 Z S I g L z 4 8 R W 5 0 c n k g V H l w Z T 0 i Q W R k Z W R U b 0 R h d G F N b 2 R l b C I g V m F s d W U 9 I m w w I i A v P j x F b n R y e S B U e X B l P S J S Z W x h d G l v b n N o a X B J b m Z v Q 2 9 u d G F p b m V y I i B W Y W x 1 Z T 0 i c 3 s m c X V v d D t j b 2 x 1 b W 5 D b 3 V u d C Z x d W 9 0 O z o 1 L C Z x d W 9 0 O 2 t l e U N v b H V t b k 5 h b W V z J n F 1 b 3 Q 7 O l t d L C Z x d W 9 0 O 3 F 1 Z X J 5 U m V s Y X R p b 2 5 z a G l w c y Z x d W 9 0 O z p b X S w m c X V v d D t j b 2 x 1 b W 5 J Z G V u d G l 0 a W V z J n F 1 b 3 Q 7 O l s m c X V v d D t T Z W N 0 a W 9 u M S 9 D b G V h b i B F b m V y Z 3 k g S W 5 0 Z X J p b S B U Y X J n Z X R z L 0 F 1 d G 9 S Z W 1 v d m V k Q 2 9 s d W 1 u c z E u e 1 J l c 2 9 1 c m N l I E N h d G V n b 3 J 5 L D B 9 J n F 1 b 3 Q 7 L C Z x d W 9 0 O 1 N l Y 3 R p b 2 4 x L 0 N s Z W F u I E V u Z X J n e S B J b n R l c m l t I F R h c m d l d H M v Q X V 0 b 1 J l b W 9 2 Z W R D b 2 x 1 b W 5 z M S 5 7 Q 2 x l Y W 4 g R W 5 l c m d 5 I F R 5 c G U s M X 0 m c X V v d D s s J n F 1 b 3 Q 7 U 2 V j d G l v b j E v Q 2 x l Y W 4 g R W 5 l c m d 5 I E l u d G V y a W 0 g V G F y Z 2 V 0 c y 9 B d X R v U m V t b 3 Z l Z E N v b H V t b n M x L n t Z Z W F y L D J 9 J n F 1 b 3 Q 7 L C Z x d W 9 0 O 1 N l Y 3 R p b 2 4 x L 0 N s Z W F u I E V u Z X J n e S B J b n R l c m l t I F R h c m d l d H M v Q X V 0 b 1 J l b W 9 2 Z W R D b 2 x 1 b W 5 z M S 5 7 V m F s d W U s M 3 0 m c X V v d D s s J n F 1 b 3 Q 7 U 2 V j d G l v b j E v Q 2 x l Y W 4 g R W 5 l c m d 5 I E l u d G V y a W 0 g V G F y Z 2 V 0 c y 9 B d X R v U m V t b 3 Z l Z E N v b H V t b n M x L n t V b m l 0 c y w 0 f S Z x d W 9 0 O 1 0 s J n F 1 b 3 Q 7 Q 2 9 s d W 1 u Q 2 9 1 b n Q m c X V v d D s 6 N S w m c X V v d D t L Z X l D b 2 x 1 b W 5 O Y W 1 l c y Z x d W 9 0 O z p b X S w m c X V v d D t D b 2 x 1 b W 5 J Z G V u d G l 0 a W V z J n F 1 b 3 Q 7 O l s m c X V v d D t T Z W N 0 a W 9 u M S 9 D b G V h b i B F b m V y Z 3 k g S W 5 0 Z X J p b S B U Y X J n Z X R z L 0 F 1 d G 9 S Z W 1 v d m V k Q 2 9 s d W 1 u c z E u e 1 J l c 2 9 1 c m N l I E N h d G V n b 3 J 5 L D B 9 J n F 1 b 3 Q 7 L C Z x d W 9 0 O 1 N l Y 3 R p b 2 4 x L 0 N s Z W F u I E V u Z X J n e S B J b n R l c m l t I F R h c m d l d H M v Q X V 0 b 1 J l b W 9 2 Z W R D b 2 x 1 b W 5 z M S 5 7 Q 2 x l Y W 4 g R W 5 l c m d 5 I F R 5 c G U s M X 0 m c X V v d D s s J n F 1 b 3 Q 7 U 2 V j d G l v b j E v Q 2 x l Y W 4 g R W 5 l c m d 5 I E l u d G V y a W 0 g V G F y Z 2 V 0 c y 9 B d X R v U m V t b 3 Z l Z E N v b H V t b n M x L n t Z Z W F y L D J 9 J n F 1 b 3 Q 7 L C Z x d W 9 0 O 1 N l Y 3 R p b 2 4 x L 0 N s Z W F u I E V u Z X J n e S B J b n R l c m l t I F R h c m d l d H M v Q X V 0 b 1 J l b W 9 2 Z W R D b 2 x 1 b W 5 z M S 5 7 V m F s d W U s M 3 0 m c X V v d D s s J n F 1 b 3 Q 7 U 2 V j d G l v b j E v Q 2 x l Y W 4 g R W 5 l c m d 5 I E l u d G V y a W 0 g V G F y Z 2 V 0 c y 9 B d X R v U m V t b 3 Z l Z E N v b H V t b n M x L n t V b m l 0 c y w 0 f S Z x d W 9 0 O 1 0 s J n F 1 b 3 Q 7 U m V s Y X R p b 2 5 z a G l w S W 5 m b y Z x d W 9 0 O z p b X X 0 i I C 8 + P C 9 T d G F i b G V F b n R y a W V z P j w v S X R l b T 4 8 S X R l b T 4 8 S X R l b U x v Y 2 F 0 a W 9 u P j x J d G V t V H l w Z T 5 G b 3 J t d W x h P C 9 J d G V t V H l w Z T 4 8 S X R l b V B h d G g + U 2 V j d G l v b j E v Q 2 x l Y W 4 l M j B F b m V y Z 3 k l M j B J b n R l c m l t J T I w V G F y Z 2 V 0 c y 9 T b 3 V y Y 2 U 8 L 0 l 0 Z W 1 Q Y X R o P j w v S X R l b U x v Y 2 F 0 a W 9 u P j x T d G F i b G V F b n R y a W V z I C 8 + P C 9 J d G V t P j x J d G V t P j x J d G V t T G 9 j Y X R p b 2 4 + P E l 0 Z W 1 U e X B l P k Z v c m 1 1 b G E 8 L 0 l 0 Z W 1 U e X B l P j x J d G V t U G F 0 a D 5 T Z W N 0 a W 9 u M S 9 D b G V h b i U y M E V u Z X J n e S U y M E l u d G V y a W 0 l M j B U Y X J n Z X R z L 1 J l b m F t Z W Q l M j B D b 2 x 1 b W 5 z P C 9 J d G V t U G F 0 a D 4 8 L 0 l 0 Z W 1 M b 2 N h d G l v b j 4 8 U 3 R h Y m x l R W 5 0 c m l l c y A v P j w v S X R l b T 4 8 S X R l b T 4 8 S X R l b U x v Y 2 F 0 a W 9 u P j x J d G V t V H l w Z T 5 G b 3 J t d W x h P C 9 J d G V t V H l w Z T 4 8 S X R l b V B h d G g + U 2 V j d G l v b j E v Q 2 x l Y W 4 l M j B F b m V y Z 3 k l M j B J b n R l c m l t J T I w V G F y Z 2 V 0 c y 9 D a G F u Z 2 V k J T I w V H l w Z T E 8 L 0 l 0 Z W 1 Q Y X R o P j w v S X R l b U x v Y 2 F 0 a W 9 u P j x T d G F i b G V F b n R y a W V z I C 8 + P C 9 J d G V t P j x J d G V t P j x J d G V t T G 9 j Y X R p b 2 4 + P E l 0 Z W 1 U e X B l P k Z v c m 1 1 b G E 8 L 0 l 0 Z W 1 U e X B l P j x J d G V t U G F 0 a D 5 T Z W N 0 a W 9 u M S 9 D b G V h b i U y M E V u Z X J n e S U y M E l u d G V y a W 0 l M j B U Y X J n Z X R z L 0 N o Y W 5 n Z W Q l M j B U e X B l P C 9 J d G V t U G F 0 a D 4 8 L 0 l 0 Z W 1 M b 2 N h d G l v b j 4 8 U 3 R h Y m x l R W 5 0 c m l l c y A v P j w v S X R l b T 4 8 S X R l b T 4 8 S X R l b U x v Y 2 F 0 a W 9 u P j x J d G V t V H l w Z T 5 G b 3 J t d W x h P C 9 J d G V t V H l w Z T 4 8 S X R l b V B h d G g + U 2 V j d G l v b j E v Q 2 x l Y W 4 l M j B F b m V y Z 3 k l M j B J b n R l c m l t J T I w V G F y Z 2 V 0 c y 9 B Z G R l Z C U y M E N 1 c 3 R v b T E 8 L 0 l 0 Z W 1 Q Y X R o P j w v S X R l b U x v Y 2 F 0 a W 9 u P j x T d G F i b G V F b n R y a W V z I C 8 + P C 9 J d G V t P j x J d G V t P j x J d G V t T G 9 j Y X R p b 2 4 + P E l 0 Z W 1 U e X B l P k Z v c m 1 1 b G E 8 L 0 l 0 Z W 1 U e X B l P j x J d G V t U G F 0 a D 5 T Z W N 0 a W 9 u M S 9 D b G V h b i U y M E V u Z X J n e S U y M E l u d G V y a W 0 l M j B U Y X J n Z X R z L 1 J l b 3 J k Z X J l Z C U y M E N v b H V t b n M 8 L 0 l 0 Z W 1 Q Y X R o P j w v S X R l b U x v Y 2 F 0 a W 9 u P j x T d G F i b G V F b n R y a W V z I C 8 + P C 9 J d G V t P j x J d G V t P j x J d G V t T G 9 j Y X R p b 2 4 + P E l 0 Z W 1 U e X B l P k Z v c m 1 1 b G E 8 L 0 l 0 Z W 1 U e X B l P j x J d G V t U G F 0 a D 5 T Z W N 0 a W 9 u M S 9 D b G V h b i U y M E V u Z X J n e S U y M E l u d G V y a W 0 l M j B U Y X J n Z X R z L 0 N o Y W 5 n Z W Q l M j B U e X B l M j w v S X R l b V B h d G g + P C 9 J d G V t T G 9 j Y X R p b 2 4 + P F N 0 Y W J s Z U V u d H J p Z X M g L z 4 8 L 0 l 0 Z W 0 + P E l 0 Z W 0 + P E l 0 Z W 1 M b 2 N h d G l v b j 4 8 S X R l b V R 5 c G U + R m 9 y b X V s Y T w v S X R l b V R 5 c G U + P E l 0 Z W 1 Q Y X R o P l N l Y 3 R p b 2 4 x L 1 N w Z W N p Z m l j J T I w V G F y Z 2 V 0 c z w v S X R l b V B h d G g + P C 9 J d G V t T G 9 j Y X R p b 2 4 + P F N 0 Y W J s Z U V u d H J p Z X M + P E V u d H J 5 I F R 5 c G U 9 I k l z U H J p d m F 0 Z S I g V m F s d W U 9 I m w w I i A v P j x F b n R y e S B U e X B l P S J O Y X Z p Z 2 F 0 a W 9 u U 3 R l c E 5 h b W U i I F Z h b H V l P S J z T m F 2 a W d h d G l v b i I g L z 4 8 R W 5 0 c n k g V H l w Z T 0 i Q n V m Z m V y T m V 4 d F J l Z n J l c 2 g i I F Z h b H V l P S J s M S I g L z 4 8 R W 5 0 c n k g V H l w Z T 0 i U m V z d W x 0 V H l w Z S I g V m F s d W U 9 I n N U Y W J s Z S I g L z 4 8 R W 5 0 c n k g V H l w Z T 0 i T m F t Z V V w Z G F 0 Z W R B Z n R l c k Z p b G w i I F Z h b H V l P S J s M C I g L z 4 8 R W 5 0 c n k g V H l w Z T 0 i R m l s b E V u Y W J s Z W Q i I F Z h b H V l P S J s M S I g L z 4 8 R W 5 0 c n k g V H l w Z T 0 i R m l s b E 9 i a m V j d F R 5 c G U i I F Z h b H V l P S J z V G F i b G U i I C 8 + P E V u d H J 5 I F R 5 c G U 9 I k Z p b G x U b 0 R h d G F N b 2 R l b E V u Y W J s Z W Q i I F Z h b H V l P S J s M C I g L z 4 8 R W 5 0 c n k g V H l w Z T 0 i R m l s b F R h c m d l d C I g V m F s d W U 9 I n N T c G V j a W Z p Y 1 9 U Y X J n Z X R z 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R d W V y e U l E I i B W Y W x 1 Z T 0 i c z g 5 M T g 3 N z l j L T N k N 2 Q t N D Q 1 Y S 1 i N z Q 3 L W Z l N W M x Y 2 Q 5 Y j B l Z i I g L z 4 8 R W 5 0 c n k g V H l w Z T 0 i R m l s b F R h c m d l d E 5 h b W V D d X N 0 b 2 1 p e m V k I i B W Y W x 1 Z T 0 i b D E i I C 8 + P E V u d H J 5 I F R 5 c G U 9 I k Z p b G x M Y X N 0 V X B k Y X R l Z C I g V m F s d W U 9 I m Q y M D I 1 L T A 5 L T E 5 V D E 0 O j E 2 O j E 0 L j I 2 M z I 3 N j h a I i A v P j x F b n R y e S B U e X B l P S J G a W x s R X J y b 3 J D b 3 V u d C I g V m F s d W U 9 I m w w I i A v P j x F b n R y e S B U e X B l P S J G a W x s R X J y b 3 J D b 2 R l I i B W Y W x 1 Z T 0 i c 1 V u a 2 5 v d 2 4 i I C 8 + P E V u d H J 5 I F R 5 c G U 9 I k Z p b G x D b 2 x 1 b W 5 U e X B l c y I g V m F s d W U 9 I n N C Z 1 l H Q l E 9 P S I g L z 4 8 R W 5 0 c n k g V H l w Z T 0 i R m l s b E N v d W 5 0 I i B W Y W x 1 Z T 0 i b D E 1 I i A v P j x F b n R y e S B U e X B l P S J G a W x s Q 2 9 s d W 1 u T m F t Z X M i I F Z h b H V l P S J z W y Z x d W 9 0 O 1 J l c 2 9 1 c m N l I E N h d G V n b 3 J 5 J n F 1 b 3 Q 7 L C Z x d W 9 0 O 1 V u a X R z J n F 1 b 3 Q 7 L C Z x d W 9 0 O 1 l l Y X I m c X V v d D s s J n F 1 b 3 Q 7 V m F s d W U m c X V v d D t d I i A v P j x F b n R y e S B U e X B l P S J G a W x s U 3 R h d H V z I i B W Y W x 1 Z T 0 i c 0 N v b X B s Z X R l 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1 N w Z W N p Z m l j I F R h c m d l d H M v Q X V 0 b 1 J l b W 9 2 Z W R D b 2 x 1 b W 5 z M S 5 7 U m V z b 3 V y Y 2 U g Q 2 F 0 Z W d v c n k s M H 0 m c X V v d D s s J n F 1 b 3 Q 7 U 2 V j d G l v b j E v U 3 B l Y 2 l m a W M g V G F y Z 2 V 0 c y 9 B d X R v U m V t b 3 Z l Z E N v b H V t b n M x L n t V b m l 0 c y w x f S Z x d W 9 0 O y w m c X V v d D t T Z W N 0 a W 9 u M S 9 T c G V j a W Z p Y y B U Y X J n Z X R z L 0 F 1 d G 9 S Z W 1 v d m V k Q 2 9 s d W 1 u c z E u e 1 l l Y X I s M n 0 m c X V v d D s s J n F 1 b 3 Q 7 U 2 V j d G l v b j E v U 3 B l Y 2 l m a W M g V G F y Z 2 V 0 c y 9 B d X R v U m V t b 3 Z l Z E N v b H V t b n M x L n t W Y W x 1 Z S w z f S Z x d W 9 0 O 1 0 s J n F 1 b 3 Q 7 Q 2 9 s d W 1 u Q 2 9 1 b n Q m c X V v d D s 6 N C w m c X V v d D t L Z X l D b 2 x 1 b W 5 O Y W 1 l c y Z x d W 9 0 O z p b X S w m c X V v d D t D b 2 x 1 b W 5 J Z G V u d G l 0 a W V z J n F 1 b 3 Q 7 O l s m c X V v d D t T Z W N 0 a W 9 u M S 9 T c G V j a W Z p Y y B U Y X J n Z X R z L 0 F 1 d G 9 S Z W 1 v d m V k Q 2 9 s d W 1 u c z E u e 1 J l c 2 9 1 c m N l I E N h d G V n b 3 J 5 L D B 9 J n F 1 b 3 Q 7 L C Z x d W 9 0 O 1 N l Y 3 R p b 2 4 x L 1 N w Z W N p Z m l j I F R h c m d l d H M v Q X V 0 b 1 J l b W 9 2 Z W R D b 2 x 1 b W 5 z M S 5 7 V W 5 p d H M s M X 0 m c X V v d D s s J n F 1 b 3 Q 7 U 2 V j d G l v b j E v U 3 B l Y 2 l m a W M g V G F y Z 2 V 0 c y 9 B d X R v U m V t b 3 Z l Z E N v b H V t b n M x L n t Z Z W F y L D J 9 J n F 1 b 3 Q 7 L C Z x d W 9 0 O 1 N l Y 3 R p b 2 4 x L 1 N w Z W N p Z m l j I F R h c m d l d H M v Q X V 0 b 1 J l b W 9 2 Z W R D b 2 x 1 b W 5 z M S 5 7 V m F s d W U s M 3 0 m c X V v d D t d L C Z x d W 9 0 O 1 J l b G F 0 a W 9 u c 2 h p c E l u Z m 8 m c X V v d D s 6 W 1 1 9 I i A v P j w v U 3 R h Y m x l R W 5 0 c m l l c z 4 8 L 0 l 0 Z W 0 + P E l 0 Z W 0 + P E l 0 Z W 1 M b 2 N h d G l v b j 4 8 S X R l b V R 5 c G U + R m 9 y b X V s Y T w v S X R l b V R 5 c G U + P E l 0 Z W 1 Q Y X R o P l N l Y 3 R p b 2 4 x L 1 N w Z W N p Z m l j J T I w V G F y Z 2 V 0 c y 9 T b 3 V y Y 2 U 8 L 0 l 0 Z W 1 Q Y X R o P j w v S X R l b U x v Y 2 F 0 a W 9 u P j x T d G F i b G V F b n R y a W V z I C 8 + P C 9 J d G V t P j x J d G V t P j x J d G V t T G 9 j Y X R p b 2 4 + P E l 0 Z W 1 U e X B l P k Z v c m 1 1 b G E 8 L 0 l 0 Z W 1 U e X B l P j x J d G V t U G F 0 a D 5 T Z W N 0 a W 9 u M S 9 T c G V j a W Z p Y y U y M F R h c m d l d H M v Q 2 h h b m d l Z C U y M F R 5 c G U 8 L 0 l 0 Z W 1 Q Y X R o P j w v S X R l b U x v Y 2 F 0 a W 9 u P j x T d G F i b G V F b n R y a W V z I C 8 + P C 9 J d G V t P j x J d G V t P j x J d G V t T G 9 j Y X R p b 2 4 + P E l 0 Z W 1 U e X B l P k Z v c m 1 1 b G E 8 L 0 l 0 Z W 1 U e X B l P j x J d G V t U G F 0 a D 5 T Z W N 0 a W 9 u M S 9 T c G V j a W Z p Y y U y M F R h c m d l d H M v U m V w b G F j Z W Q l M j B W Y W x 1 Z T w v S X R l b V B h d G g + P C 9 J d G V t T G 9 j Y X R p b 2 4 + P F N 0 Y W J s Z U V u d H J p Z X M g L z 4 8 L 0 l 0 Z W 0 + P E l 0 Z W 0 + P E l 0 Z W 1 M b 2 N h d G l v b j 4 8 S X R l b V R 5 c G U + R m 9 y b X V s Y T w v S X R l b V R 5 c G U + P E l 0 Z W 1 Q Y X R o P l N l Y 3 R p b 2 4 x L 1 N w Z W N p Z m l j J T I w V G F y Z 2 V 0 c y 9 D a G F u Z 2 V k J T I w V H l w Z T E 8 L 0 l 0 Z W 1 Q Y X R o P j w v S X R l b U x v Y 2 F 0 a W 9 u P j x T d G F i b G V F b n R y a W V z I C 8 + P C 9 J d G V t P j x J d G V t P j x J d G V t T G 9 j Y X R p b 2 4 + P E l 0 Z W 1 U e X B l P k Z v c m 1 1 b G E 8 L 0 l 0 Z W 1 U e X B l P j x J d G V t U G F 0 a D 5 T Z W N 0 a W 9 u M S 9 T c G V j a W Z p Y y U y M F R h c m d l d H M v V W 5 w a X Z v d G V k J T I w T 3 R o Z X I l M j B D b 2 x 1 b W 5 z P C 9 J d G V t U G F 0 a D 4 8 L 0 l 0 Z W 1 M b 2 N h d G l v b j 4 8 U 3 R h Y m x l R W 5 0 c m l l c y A v P j w v S X R l b T 4 8 S X R l b T 4 8 S X R l b U x v Y 2 F 0 a W 9 u P j x J d G V t V H l w Z T 5 G b 3 J t d W x h P C 9 J d G V t V H l w Z T 4 8 S X R l b V B h d G g + U 2 V j d G l v b j E v U 3 B l Y 2 l m a W M l M j B U Y X J n Z X R z L 1 J l b m F t Z W Q l M j B D b 2 x 1 b W 5 z P C 9 J d G V t U G F 0 a D 4 8 L 0 l 0 Z W 1 M b 2 N h d G l v b j 4 8 U 3 R h Y m x l R W 5 0 c m l l c y A v P j w v S X R l b T 4 8 S X R l b T 4 8 S X R l b U x v Y 2 F 0 a W 9 u P j x J d G V t V H l w Z T 5 G b 3 J t d W x h P C 9 J d G V t V H l w Z T 4 8 S X R l b V B h d G g + U 2 V j d G l v b j E v Q 2 9 u d G F j d H M 8 L 0 l 0 Z W 1 Q Y X R o P j w v S X R l b U x v Y 2 F 0 a W 9 u P j x T d G F i b G V F b n R y a W V z P j x F b n R y e S B U e X B l P S J J c 1 B y a X Z h d G U i I F Z h b H V l P S J s M C I g L z 4 8 R W 5 0 c n k g V H l w Z T 0 i T m F 2 a W d h d G l v b l N 0 Z X B O Y W 1 l I i B W Y W x 1 Z T 0 i c 0 5 h d m l n Y X R p b 2 4 i I C 8 + P E V u d H J 5 I F R 5 c G U 9 I k J 1 Z m Z l c k 5 l e H R S Z W Z y Z X N o I i B W Y W x 1 Z T 0 i b D E i I C 8 + P E V u d H J 5 I F R 5 c G U 9 I l J l c 3 V s d F R 5 c G U i I F Z h b H V l P S J z V G F i b G U i I C 8 + P E V u d H J 5 I F R 5 c G U 9 I k 5 h b W V V c G R h d G V k Q W Z 0 Z X J G a W x s I i B W Y W x 1 Z T 0 i b D A i I C 8 + P E V u d H J 5 I F R 5 c G U 9 I k Z p b G x F b m F i b G V k I i B W Y W x 1 Z T 0 i b D E i I C 8 + P E V u d H J 5 I F R 5 c G U 9 I k Z p b G x l Z E N v b X B s Z X R l U m V z d W x 0 V G 9 X b 3 J r c 2 h l Z X Q i I F Z h b H V l P S J s M S I g L z 4 8 R W 5 0 c n k g V H l w Z T 0 i U m V j b 3 Z l c n l U Y X J n Z X R S b 3 c i I F Z h b H V l P S J s M S I g L z 4 8 R W 5 0 c n k g V H l w Z T 0 i U m V j b 3 Z l c n l U Y X J n Z X R T a G V l d C I g V m F s d W U 9 I n N T a G V l d D I i I C 8 + P E V u d H J 5 I F R 5 c G U 9 I l J l Y 2 9 2 Z X J 5 V G F y Z 2 V 0 Q 2 9 s d W 1 u I i B W Y W x 1 Z T 0 i b D E i I C 8 + P E V u d H J 5 I F R 5 c G U 9 I k Z p b G x U Y X J n Z X Q i I F Z h b H V l P S J z Q 2 9 u d G F j d H M i I C 8 + P E V u d H J 5 I F R 5 c G U 9 I l F 1 Z X J 5 S U Q i I F Z h b H V l P S J z N D g y Y z A 5 Z D U t N j h l M i 0 0 M m M 3 L T h j N j Y t O G M 4 N j N k Z T B h Z j l i I i A v P j x F b n R y e S B U e X B l P S J G a W x s V G F y Z 2 V 0 T m F t Z U N 1 c 3 R v b W l 6 Z W Q i I F Z h b H V l P S J s M S I g L z 4 8 R W 5 0 c n k g V H l w Z T 0 i R m l s b F R v R G F 0 Y U 1 v Z G V s R W 5 h Y m x l Z C I g V m F s d W U 9 I m w w I i A v P j x F b n R y e S B U e X B l P S J G a W x s T 2 J q Z W N 0 V H l w Z S I g V m F s d W U 9 I n N U Y W J s Z S I g L z 4 8 R W 5 0 c n k g V H l w Z T 0 i R m l s b E x h c 3 R V c G R h d G V k I i B W Y W x 1 Z T 0 i Z D I w M j U t M D k t M T l U M T Q 6 M T Y 6 M T Q u M T g w M j c x M l o i I C 8 + P E V u d H J 5 I F R 5 c G U 9 I k Z p b G x F c n J v c k N v d W 5 0 I i B W Y W x 1 Z T 0 i b D A i I C 8 + P E V u d H J 5 I F R 5 c G U 9 I k Z p b G x F c n J v c k N v Z G U i I F Z h b H V l P S J z V W 5 r b m 9 3 b i I g L z 4 8 R W 5 0 c n k g V H l w Z T 0 i R m l s b E N v b H V t b l R 5 c G V z I i B W Y W x 1 Z T 0 i c 0 J n T U R C Z 2 t H Q X d N R E J n W U c i I C 8 + P E V u d H J 5 I F R 5 c G U 9 I k Z p b G x D b 3 V u d C I g V m F s d W U 9 I m w x I i A v P j x F b n R y e S B U e X B l P S J G a W x s Q 2 9 s d W 1 u T m F t Z X M i I F Z h b H V l P S J z W y Z x d W 9 0 O 0 N F S V B f S U Q m c X V v d D s s J n F 1 b 3 Q 7 Q 2 9 t c G x p Y W 5 j Z S B Z Z W F y J n F 1 b 3 Q 7 L C Z x d W 9 0 O 0 N s Y W l t Y W 5 0 X 0 l E J n F 1 b 3 Q 7 L C Z x d W 9 0 O 1 V 0 a W x p d H k g T m F t Z S Z x d W 9 0 O y w m c X V v d D t S Z X B v c n Q g R G F 0 Z S Z x d W 9 0 O y w m c X V v d D t D R U l Q I E h 5 c G V y b G l u a y Z x d W 9 0 O y w m c X V v d D t F S U E g U X V h b G l m e W l u Z y B V d G l s a X R 5 P y Z x d W 9 0 O y w m c X V v d D t G d W x s I F J l c X V p c m V t Z W 5 0 c y B D d X N 0 b 2 1 l c j 8 m c X V v d D s s J n F 1 b 3 Q 7 S V J Q I F V 0 a W x p d H k / J n F 1 b 3 Q 7 L C Z x d W 9 0 O 0 N v b n R h Y 3 Q g T m F t Z S Z x d W 9 0 O y w m c X V v d D t F b W F p b C Z x d W 9 0 O y w m c X V v d D t Q a G 9 u Z S B O d W 1 i Z X I m c X V v d D t d I i A v P j x F b n R y e S B U e X B l P S J G a W x s U 3 R h d H V z I i B W Y W x 1 Z T 0 i c 0 N v b X B s Z X R l 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T Z W N 0 a W 9 u M S 9 D b 2 5 0 Y W N 0 c y 9 B d X R v U m V t b 3 Z l Z E N v b H V t b n M x L n t D R U l Q X 0 l E L D B 9 J n F 1 b 3 Q 7 L C Z x d W 9 0 O 1 N l Y 3 R p b 2 4 x L 0 N v b n R h Y 3 R z L 0 F 1 d G 9 S Z W 1 v d m V k Q 2 9 s d W 1 u c z E u e 0 N v b X B s a W F u Y 2 U g W W V h c i w x f S Z x d W 9 0 O y w m c X V v d D t T Z W N 0 a W 9 u M S 9 D b 2 5 0 Y W N 0 c y 9 B d X R v U m V t b 3 Z l Z E N v b H V t b n M x L n t D b G F p b W F u d F 9 J R C w y f S Z x d W 9 0 O y w m c X V v d D t T Z W N 0 a W 9 u M S 9 D b 2 5 0 Y W N 0 c y 9 B d X R v U m V t b 3 Z l Z E N v b H V t b n M x L n t V d G l s a X R 5 I E 5 h b W U s M 3 0 m c X V v d D s s J n F 1 b 3 Q 7 U 2 V j d G l v b j E v Q 2 9 u d G F j d H M v Q X V 0 b 1 J l b W 9 2 Z W R D b 2 x 1 b W 5 z M S 5 7 U m V w b 3 J 0 I E R h d G U s N H 0 m c X V v d D s s J n F 1 b 3 Q 7 U 2 V j d G l v b j E v Q 2 9 u d G F j d H M v Q X V 0 b 1 J l b W 9 2 Z W R D b 2 x 1 b W 5 z M S 5 7 Q 0 V J U C B I e X B l c m x p b m s s N X 0 m c X V v d D s s J n F 1 b 3 Q 7 U 2 V j d G l v b j E v Q 2 9 u d G F j d H M v Q X V 0 b 1 J l b W 9 2 Z W R D b 2 x 1 b W 5 z M S 5 7 R U l B I F F 1 Y W x p Z n l p b m c g V X R p b G l 0 e T 8 s N n 0 m c X V v d D s s J n F 1 b 3 Q 7 U 2 V j d G l v b j E v Q 2 9 u d G F j d H M v Q X V 0 b 1 J l b W 9 2 Z W R D b 2 x 1 b W 5 z M S 5 7 R n V s b C B S Z X F 1 a X J l b W V u d H M g Q 3 V z d G 9 t Z X I / L D d 9 J n F 1 b 3 Q 7 L C Z x d W 9 0 O 1 N l Y 3 R p b 2 4 x L 0 N v b n R h Y 3 R z L 0 F 1 d G 9 S Z W 1 v d m V k Q 2 9 s d W 1 u c z E u e 0 l S U C B V d G l s a X R 5 P y w 4 f S Z x d W 9 0 O y w m c X V v d D t T Z W N 0 a W 9 u M S 9 D b 2 5 0 Y W N 0 c y 9 B d X R v U m V t b 3 Z l Z E N v b H V t b n M x L n t D b 2 5 0 Y W N 0 I E 5 h b W U s O X 0 m c X V v d D s s J n F 1 b 3 Q 7 U 2 V j d G l v b j E v Q 2 9 u d G F j d H M v Q X V 0 b 1 J l b W 9 2 Z W R D b 2 x 1 b W 5 z M S 5 7 R W 1 h a W w s M T B 9 J n F 1 b 3 Q 7 L C Z x d W 9 0 O 1 N l Y 3 R p b 2 4 x L 0 N v b n R h Y 3 R z L 0 F 1 d G 9 S Z W 1 v d m V k Q 2 9 s d W 1 u c z E u e 1 B o b 2 5 l I E 5 1 b W J l c i w x M X 0 m c X V v d D t d L C Z x d W 9 0 O 0 N v b H V t b k N v d W 5 0 J n F 1 b 3 Q 7 O j E y L C Z x d W 9 0 O 0 t l e U N v b H V t b k 5 h b W V z J n F 1 b 3 Q 7 O l t d L C Z x d W 9 0 O 0 N v b H V t b k l k Z W 5 0 a X R p Z X M m c X V v d D s 6 W y Z x d W 9 0 O 1 N l Y 3 R p b 2 4 x L 0 N v b n R h Y 3 R z L 0 F 1 d G 9 S Z W 1 v d m V k Q 2 9 s d W 1 u c z E u e 0 N F S V B f S U Q s M H 0 m c X V v d D s s J n F 1 b 3 Q 7 U 2 V j d G l v b j E v Q 2 9 u d G F j d H M v Q X V 0 b 1 J l b W 9 2 Z W R D b 2 x 1 b W 5 z M S 5 7 Q 2 9 t c G x p Y W 5 j Z S B Z Z W F y L D F 9 J n F 1 b 3 Q 7 L C Z x d W 9 0 O 1 N l Y 3 R p b 2 4 x L 0 N v b n R h Y 3 R z L 0 F 1 d G 9 S Z W 1 v d m V k Q 2 9 s d W 1 u c z E u e 0 N s Y W l t Y W 5 0 X 0 l E L D J 9 J n F 1 b 3 Q 7 L C Z x d W 9 0 O 1 N l Y 3 R p b 2 4 x L 0 N v b n R h Y 3 R z L 0 F 1 d G 9 S Z W 1 v d m V k Q 2 9 s d W 1 u c z E u e 1 V 0 a W x p d H k g T m F t Z S w z f S Z x d W 9 0 O y w m c X V v d D t T Z W N 0 a W 9 u M S 9 D b 2 5 0 Y W N 0 c y 9 B d X R v U m V t b 3 Z l Z E N v b H V t b n M x L n t S Z X B v c n Q g R G F 0 Z S w 0 f S Z x d W 9 0 O y w m c X V v d D t T Z W N 0 a W 9 u M S 9 D b 2 5 0 Y W N 0 c y 9 B d X R v U m V t b 3 Z l Z E N v b H V t b n M x L n t D R U l Q I E h 5 c G V y b G l u a y w 1 f S Z x d W 9 0 O y w m c X V v d D t T Z W N 0 a W 9 u M S 9 D b 2 5 0 Y W N 0 c y 9 B d X R v U m V t b 3 Z l Z E N v b H V t b n M x L n t F S U E g U X V h b G l m e W l u Z y B V d G l s a X R 5 P y w 2 f S Z x d W 9 0 O y w m c X V v d D t T Z W N 0 a W 9 u M S 9 D b 2 5 0 Y W N 0 c y 9 B d X R v U m V t b 3 Z l Z E N v b H V t b n M x L n t G d W x s I F J l c X V p c m V t Z W 5 0 c y B D d X N 0 b 2 1 l c j 8 s N 3 0 m c X V v d D s s J n F 1 b 3 Q 7 U 2 V j d G l v b j E v Q 2 9 u d G F j d H M v Q X V 0 b 1 J l b W 9 2 Z W R D b 2 x 1 b W 5 z M S 5 7 S V J Q I F V 0 a W x p d H k / L D h 9 J n F 1 b 3 Q 7 L C Z x d W 9 0 O 1 N l Y 3 R p b 2 4 x L 0 N v b n R h Y 3 R z L 0 F 1 d G 9 S Z W 1 v d m V k Q 2 9 s d W 1 u c z E u e 0 N v b n R h Y 3 Q g T m F t Z S w 5 f S Z x d W 9 0 O y w m c X V v d D t T Z W N 0 a W 9 u M S 9 D b 2 5 0 Y W N 0 c y 9 B d X R v U m V t b 3 Z l Z E N v b H V t b n M x L n t F b W F p b C w x M H 0 m c X V v d D s s J n F 1 b 3 Q 7 U 2 V j d G l v b j E v Q 2 9 u d G F j d H M v Q X V 0 b 1 J l b W 9 2 Z W R D b 2 x 1 b W 5 z M S 5 7 U G h v b m U g T n V t Y m V y L D E x f S Z x d W 9 0 O 1 0 s J n F 1 b 3 Q 7 U m V s Y X R p b 2 5 z a G l w S W 5 m b y Z x d W 9 0 O z p b X X 0 i I C 8 + P C 9 T d G F i b G V F b n R y a W V z P j w v S X R l b T 4 8 S X R l b T 4 8 S X R l b U x v Y 2 F 0 a W 9 u P j x J d G V t V H l w Z T 5 G b 3 J t d W x h P C 9 J d G V t V H l w Z T 4 8 S X R l b V B h d G g + U 2 V j d G l v b j E v Q 2 9 u d G F j d H M v U 2 9 1 c m N l P C 9 J d G V t U G F 0 a D 4 8 L 0 l 0 Z W 1 M b 2 N h d G l v b j 4 8 U 3 R h Y m x l R W 5 0 c m l l c y A v P j w v S X R l b T 4 8 S X R l b T 4 8 S X R l b U x v Y 2 F 0 a W 9 u P j x J d G V t V H l w Z T 5 G b 3 J t d W x h P C 9 J d G V t V H l w Z T 4 8 S X R l b V B h d G g + U 2 V j d G l v b j E v S W 5 k a W N h d G 9 y c z w v S X R l b V B h d G g + P C 9 J d G V t T G 9 j Y X R p b 2 4 + P F N 0 Y W J s Z U V u d H J p Z X M + 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E V u Y W J s Z W Q i I F Z h b H V l P S J s M S I g L z 4 8 R W 5 0 c n k g V H l w Z T 0 i R m l s b E 9 i a m V j d F R 5 c G U i I F Z h b H V l P S J z V G F i b G U i I C 8 + P E V u d H J 5 I F R 5 c G U 9 I k Z p b G x U b 0 R h d G F N b 2 R l b E V u Y W J s Z W Q i I F Z h b H V l P S J s M S I g L z 4 8 R W 5 0 c n k g V H l w Z T 0 i R m l s b F R h c m d l d C I g V m F s d W U 9 I n N J b m R p Y 2 F 0 b 3 J z X z I i I C 8 + P E V u d H J 5 I F R 5 c G U 9 I k Z p b G x l Z E N v b X B s Z X R l U m V z d W x 0 V G 9 X b 3 J r c 2 h l Z X Q i I F Z h b H V l P S J s M S I g L z 4 8 R W 5 0 c n k g V H l w Z T 0 i U X V l c n l J R C I g V m F s d W U 9 I n M 0 N z c y M G Y 4 Z C 0 y Z W R j L T Q 1 Z m I t O G E 3 M C 0 2 Y j F l O D A 3 M z A 0 N m I i I C 8 + P E V u d H J 5 I F R 5 c G U 9 I k Z p b G x U Y X J n Z X R O Y W 1 l Q 3 V z d G 9 t a X p l Z C I g V m F s d W U 9 I m w x I i A v P j x F b n R y e S B U e X B l P S J G a W x s T G F z d F V w Z G F 0 Z W Q i I F Z h b H V l P S J k M j A y N S 0 w O S 0 x O V Q x N D o x N T o 1 N i 4 4 M z M w O T Y x W i I g L z 4 8 R W 5 0 c n k g V H l w Z T 0 i R m l s b E N v b H V t b l R 5 c G V z I i B W Y W x 1 Z T 0 i c 0 F B Q U F B Q U F B Q U F B Q U F B Q U F B Q V k 9 I i A v P j x F b n R y e S B U e X B l P S J G a W x s Q 2 9 s d W 1 u T m F t Z X M i I F Z h b H V l P S J z W y Z x d W 9 0 O 0 l u Z F 9 J R C Z x d W 9 0 O y w m c X V v d D t J b m R p Y 2 F 0 b 3 I m c X V v d D s s J n F 1 b 3 Q 7 Q 0 V U Q S B D Y X R l Z 2 9 y e S Z x d W 9 0 O y w m c X V v d D t T c G V j a W Z p Y y B B Y 3 R p b 2 4 g M S Z x d W 9 0 O y w m c X V v d D t T c G V j a W Z p Y y B B Y 3 R p b 2 4 g M i Z x d W 9 0 O y w m c X V v d D t T c G V j a W Z p Y y B B Y 3 R p b 2 4 g M y Z x d W 9 0 O y w m c X V v d D t T c G V j a W Z p Y y B B Y 3 R p b 2 4 g N C Z x d W 9 0 O y w m c X V v d D t P d X R j b 2 1 l I E 1 l d H J p Y y A x J n F 1 b 3 Q 7 L C Z x d W 9 0 O 0 9 1 d G N v b W U g T W V 0 c m l j I D I m c X V v d D s s J n F 1 b 3 Q 7 T 3 V 0 Y 2 9 t Z S B N Z X R y a W M g M y Z x d W 9 0 O y w m c X V v d D t P d X R j b 2 1 l I E 1 l d H J p Y y A 0 J n F 1 b 3 Q 7 L C Z x d W 9 0 O 0 9 1 d G N v b W U g T W V 0 c m l j I D U m c X V v d D s s J n F 1 b 3 Q 7 S G 9 3 I H d p b G w g d G h l I G l u Z G l j Y X R v c i B h b m Q g a X R z I G F z c 2 9 j a W F 0 Z W Q g b W V 0 c m l j c y B s b 2 9 r I G R p Z m Z l c m V u d C B h Y 3 J v c 3 M g d G h l I H N l c n Z p Y 2 U g d G V y c m l 0 b 3 J 5 I G l u I G Z v d X I g e W V h c n M g Y W Z 0 Z X I g d G F r a W 5 n I H R o Z S B z c G V j a W Z p Y y B h Y 3 R p b 2 5 z P y Z x d W 9 0 O y w m c X V v d D t D R U l Q X 0 l E J n F 1 b 3 Q 7 X S I g L z 4 8 R W 5 0 c n k g V H l w Z T 0 i R m l s b E V y c m 9 y Q 2 9 1 b n Q i I F Z h b H V l P S J s M C I g L z 4 8 R W 5 0 c n k g V H l w Z T 0 i R m l s b E V y c m 9 y Q 2 9 k Z S I g V m F s d W U 9 I n N V b m t u b 3 d u 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S W 5 k a W N h d G 9 y c y 9 T b 3 V y Y 2 U u e 0 l u Z F 9 J R C w w f S Z x d W 9 0 O y w m c X V v d D t T Z W N 0 a W 9 u M S 9 J b m R p Y 2 F 0 b 3 J z L 1 N v d X J j Z S 5 7 S W 5 k a W N h d G 9 y L D F 9 J n F 1 b 3 Q 7 L C Z x d W 9 0 O 1 N l Y 3 R p b 2 4 x L 0 l u Z G l j Y X R v c n M v U 2 9 1 c m N l L n t D R V R B I E N h d G V n b 3 J 5 L D J 9 J n F 1 b 3 Q 7 L C Z x d W 9 0 O 1 N l Y 3 R p b 2 4 x L 0 l u Z G l j Y X R v c n M v U 2 9 1 c m N l L n t T c G V j a W Z p Y y B B Y 3 R p b 2 4 g M S w z f S Z x d W 9 0 O y w m c X V v d D t T Z W N 0 a W 9 u M S 9 J b m R p Y 2 F 0 b 3 J z L 1 N v d X J j Z S 5 7 U 3 B l Y 2 l m a W M g Q W N 0 a W 9 u I D I s N H 0 m c X V v d D s s J n F 1 b 3 Q 7 U 2 V j d G l v b j E v S W 5 k a W N h d G 9 y c y 9 T b 3 V y Y 2 U u e 1 N w Z W N p Z m l j I E F j d G l v b i A z L D V 9 J n F 1 b 3 Q 7 L C Z x d W 9 0 O 1 N l Y 3 R p b 2 4 x L 0 l u Z G l j Y X R v c n M v U 2 9 1 c m N l L n t T c G V j a W Z p Y y B B Y 3 R p b 2 4 g N C w 2 f S Z x d W 9 0 O y w m c X V v d D t T Z W N 0 a W 9 u M S 9 J b m R p Y 2 F 0 b 3 J z L 1 N v d X J j Z S 5 7 T 3 V 0 Y 2 9 t Z S B N Z X R y a W M g M S w 3 f S Z x d W 9 0 O y w m c X V v d D t T Z W N 0 a W 9 u M S 9 J b m R p Y 2 F 0 b 3 J z L 1 N v d X J j Z S 5 7 T 3 V 0 Y 2 9 t Z S B N Z X R y a W M g M i w 4 f S Z x d W 9 0 O y w m c X V v d D t T Z W N 0 a W 9 u M S 9 J b m R p Y 2 F 0 b 3 J z L 1 N v d X J j Z S 5 7 T 3 V 0 Y 2 9 t Z S B N Z X R y a W M g M y w 5 f S Z x d W 9 0 O y w m c X V v d D t T Z W N 0 a W 9 u M S 9 J b m R p Y 2 F 0 b 3 J z L 1 N v d X J j Z S 5 7 T 3 V 0 Y 2 9 t Z S B N Z X R y a W M g N C w x M H 0 m c X V v d D s s J n F 1 b 3 Q 7 U 2 V j d G l v b j E v S W 5 k a W N h d G 9 y c y 9 T b 3 V y Y 2 U u e 0 9 1 d G N v b W U g T W V 0 c m l j I D U s M T F 9 J n F 1 b 3 Q 7 L C Z x d W 9 0 O 1 N l Y 3 R p b 2 4 x L 0 l u Z G l j Y X R v c n M v U 2 9 1 c m N l L n t I b 3 c g d 2 l s b C B 0 a G U g a W 5 k a W N h d G 9 y I G F u Z C B p d H M g Y X N z b 2 N p Y X R l Z C B t Z X R y a W N z I G x v b 2 s g Z G l m Z m V y Z W 5 0 I G F j c m 9 z c y B 0 a G U g c 2 V y d m l j Z S B 0 Z X J y a X R v c n k g a W 4 g Z m 9 1 c i B 5 Z W F y c y B h Z n R l c i B 0 Y W t p b m c g d G h l I H N w Z W N p Z m l j I G F j d G l v b n M / L D E y f S Z x d W 9 0 O y w m c X V v d D t T Z W N 0 a W 9 u M S 9 J b m R p Y 2 F 0 b 3 J z L 0 N o Y W 5 n Z W Q g V H l w Z S 5 7 S W 5 k X 0 l E I C 0 g Q 2 9 w e S 4 x L D E z f S Z x d W 9 0 O 1 0 s J n F 1 b 3 Q 7 Q 2 9 s d W 1 u Q 2 9 1 b n Q m c X V v d D s 6 M T Q s J n F 1 b 3 Q 7 S 2 V 5 Q 2 9 s d W 1 u T m F t Z X M m c X V v d D s 6 W 1 0 s J n F 1 b 3 Q 7 Q 2 9 s d W 1 u S W R l b n R p d G l l c y Z x d W 9 0 O z p b J n F 1 b 3 Q 7 U 2 V j d G l v b j E v S W 5 k a W N h d G 9 y c y 9 T b 3 V y Y 2 U u e 0 l u Z F 9 J R C w w f S Z x d W 9 0 O y w m c X V v d D t T Z W N 0 a W 9 u M S 9 J b m R p Y 2 F 0 b 3 J z L 1 N v d X J j Z S 5 7 S W 5 k a W N h d G 9 y L D F 9 J n F 1 b 3 Q 7 L C Z x d W 9 0 O 1 N l Y 3 R p b 2 4 x L 0 l u Z G l j Y X R v c n M v U 2 9 1 c m N l L n t D R V R B I E N h d G V n b 3 J 5 L D J 9 J n F 1 b 3 Q 7 L C Z x d W 9 0 O 1 N l Y 3 R p b 2 4 x L 0 l u Z G l j Y X R v c n M v U 2 9 1 c m N l L n t T c G V j a W Z p Y y B B Y 3 R p b 2 4 g M S w z f S Z x d W 9 0 O y w m c X V v d D t T Z W N 0 a W 9 u M S 9 J b m R p Y 2 F 0 b 3 J z L 1 N v d X J j Z S 5 7 U 3 B l Y 2 l m a W M g Q W N 0 a W 9 u I D I s N H 0 m c X V v d D s s J n F 1 b 3 Q 7 U 2 V j d G l v b j E v S W 5 k a W N h d G 9 y c y 9 T b 3 V y Y 2 U u e 1 N w Z W N p Z m l j I E F j d G l v b i A z L D V 9 J n F 1 b 3 Q 7 L C Z x d W 9 0 O 1 N l Y 3 R p b 2 4 x L 0 l u Z G l j Y X R v c n M v U 2 9 1 c m N l L n t T c G V j a W Z p Y y B B Y 3 R p b 2 4 g N C w 2 f S Z x d W 9 0 O y w m c X V v d D t T Z W N 0 a W 9 u M S 9 J b m R p Y 2 F 0 b 3 J z L 1 N v d X J j Z S 5 7 T 3 V 0 Y 2 9 t Z S B N Z X R y a W M g M S w 3 f S Z x d W 9 0 O y w m c X V v d D t T Z W N 0 a W 9 u M S 9 J b m R p Y 2 F 0 b 3 J z L 1 N v d X J j Z S 5 7 T 3 V 0 Y 2 9 t Z S B N Z X R y a W M g M i w 4 f S Z x d W 9 0 O y w m c X V v d D t T Z W N 0 a W 9 u M S 9 J b m R p Y 2 F 0 b 3 J z L 1 N v d X J j Z S 5 7 T 3 V 0 Y 2 9 t Z S B N Z X R y a W M g M y w 5 f S Z x d W 9 0 O y w m c X V v d D t T Z W N 0 a W 9 u M S 9 J b m R p Y 2 F 0 b 3 J z L 1 N v d X J j Z S 5 7 T 3 V 0 Y 2 9 t Z S B N Z X R y a W M g N C w x M H 0 m c X V v d D s s J n F 1 b 3 Q 7 U 2 V j d G l v b j E v S W 5 k a W N h d G 9 y c y 9 T b 3 V y Y 2 U u e 0 9 1 d G N v b W U g T W V 0 c m l j I D U s M T F 9 J n F 1 b 3 Q 7 L C Z x d W 9 0 O 1 N l Y 3 R p b 2 4 x L 0 l u Z G l j Y X R v c n M v U 2 9 1 c m N l L n t I b 3 c g d 2 l s b C B 0 a G U g a W 5 k a W N h d G 9 y I G F u Z C B p d H M g Y X N z b 2 N p Y X R l Z C B t Z X R y a W N z I G x v b 2 s g Z G l m Z m V y Z W 5 0 I G F j c m 9 z c y B 0 a G U g c 2 V y d m l j Z S B 0 Z X J y a X R v c n k g a W 4 g Z m 9 1 c i B 5 Z W F y c y B h Z n R l c i B 0 Y W t p b m c g d G h l I H N w Z W N p Z m l j I G F j d G l v b n M / L D E y f S Z x d W 9 0 O y w m c X V v d D t T Z W N 0 a W 9 u M S 9 J b m R p Y 2 F 0 b 3 J z L 0 N o Y W 5 n Z W Q g V H l w Z S 5 7 S W 5 k X 0 l E I C 0 g Q 2 9 w e S 4 x L D E z f S Z x d W 9 0 O 1 0 s J n F 1 b 3 Q 7 U m V s Y X R p b 2 5 z a G l w S W 5 m b y Z x d W 9 0 O z p b X X 0 i I C 8 + P E V u d H J 5 I F R 5 c G U 9 I k Z p b G x D b 3 V u d C I g V m F s d W U 9 I m w x I i A v P j x F b n R y e S B U e X B l P S J B Z G R l Z F R v R G F 0 Y U 1 v Z G V s I i B W Y W x 1 Z T 0 i b D E i I C 8 + P C 9 T d G F i b G V F b n R y a W V z P j w v S X R l b T 4 8 S X R l b T 4 8 S X R l b U x v Y 2 F 0 a W 9 u P j x J d G V t V H l w Z T 5 G b 3 J t d W x h P C 9 J d G V t V H l w Z T 4 8 S X R l b V B h d G g + U 2 V j d G l v b j E v S W 5 k a W N h d G 9 y c y 9 T b 3 V y Y 2 U 8 L 0 l 0 Z W 1 Q Y X R o P j w v S X R l b U x v Y 2 F 0 a W 9 u P j x T d G F i b G V F b n R y a W V z I C 8 + P C 9 J d G V t P j x J d G V t P j x J d G V t T G 9 j Y X R p b 2 4 + P E l 0 Z W 1 U e X B l P k Z v c m 1 1 b G E 8 L 0 l 0 Z W 1 U e X B l P j x J d G V t U G F 0 a D 5 T Z W N 0 a W 9 u M S 9 J b n B 1 d C 1 P d X R w d X Q l M j B N Z X R y a W N z P C 9 J d G V t U G F 0 a D 4 8 L 0 l 0 Z W 1 M b 2 N h d G l v b j 4 8 U 3 R h Y m x l R W 5 0 c m l l c z 4 8 R W 5 0 c n k g V H l w Z T 0 i R m l s b E V u Y W J s Z W Q i I F Z h b H V l P S J s M S I g L z 4 8 R W 5 0 c n k g V H l w Z T 0 i R m l s b E 9 i a m V j d F R 5 c G U i I F Z h b H V l P S J z V G F i b G U i I C 8 + P E V u d H J 5 I F R 5 c G U 9 I k Z p b G x U b 0 R h d G F N b 2 R l b E V u Y W J s Z W Q i I F Z h b H V l P S J s M S I g L z 4 8 R W 5 0 c n k g V H l w Z T 0 i T m F t Z V V w Z G F 0 Z W R B Z n R l c k Z p b G w i I F Z h b H V l P S J s M C I g L z 4 8 R W 5 0 c n k g V H l w Z T 0 i U m V z d W x 0 V H l w Z S I g V m F s d W U 9 I n N U Y W J s Z S I g L z 4 8 R W 5 0 c n k g V H l w Z T 0 i Q n V m Z m V y T m V 4 d F J l Z n J l c 2 g i I F Z h b H V l P S J s M S I g L z 4 8 R W 5 0 c n k g V H l w Z T 0 i R m l s b F R h c m d l d C I g V m F s d W U 9 I n N J b n B 1 d F 9 P d X R w d X R f T W V 0 c m l j c y I g L z 4 8 R W 5 0 c n k g V H l w Z T 0 i R m l s b G V k Q 2 9 t c G x l d G V S Z X N 1 b H R U b 1 d v c m t z a G V l d C I g V m F s d W U 9 I m w x I i A v P j x F b n R y e S B U e X B l P S J G a W x s Q 2 9 s d W 1 u V H l w Z X M i I F Z h b H V l P S J z Q U F B Q U F B Q U F C Z 0 E 9 I i A v P j x F b n R y e S B U e X B l P S J G a W x s T G F z d F V w Z G F 0 Z W Q i I F Z h b H V l P S J k M j A y N S 0 w O S 0 x O V Q x N D o x N T o 1 O C 4 y M z M 4 N z U y W i I g L z 4 8 R W 5 0 c n k g V H l w Z T 0 i U m V j b 3 Z l c n l U Y X J n Z X R S b 3 c i I F Z h b H V l P S J s M S I g L z 4 8 R W 5 0 c n k g V H l w Z T 0 i U m V j b 3 Z l c n l U Y X J n Z X R D b 2 x 1 b W 4 i I F Z h b H V l P S J s M S I g L z 4 8 R W 5 0 c n k g V H l w Z T 0 i U m V j b 3 Z l c n l U Y X J n Z X R T a G V l d C I g V m F s d W U 9 I n N T a G V l d D c i I C 8 + P E V u d H J 5 I F R 5 c G U 9 I l F 1 Z X J 5 S U Q i I F Z h b H V l P S J z Z j A y Y z V k N D M t N T F j O S 0 0 M j E 5 L W I 3 M m M t N T E 3 M z h j Y W Y z N G F l I i A v P j x F b n R y e S B U e X B l P S J O Y X Z p Z 2 F 0 a W 9 u U 3 R l c E 5 h b W U i I F Z h b H V l P S J z T m F 2 a W d h d G l v b i I g L z 4 8 R W 5 0 c n k g V H l w Z T 0 i R m l s b E N v b H V t b k 5 h b W V z I i B W Y W x 1 Z T 0 i c 1 s m c X V v d D t T Q V 9 J R C Z x d W 9 0 O y w m c X V v d D t T c G V j a W Z p Y y B B Y 3 R p b 2 4 m c X V v d D s s J n F 1 b 3 Q 7 T G 9 u Z y B E Z X N j c m l w d G l v b i Z x d W 9 0 O y w m c X V v d D t S Z X N v d X J j Z S B D Y X R l Z 2 9 y e S Z x d W 9 0 O y w m c X V v d D t Q c m 9 n c m F t I F R 5 c G U m c X V v d D s s J n F 1 b 3 Q 7 U H J v Z 3 J h b S B O Y W 1 l J n F 1 b 3 Q 7 L C Z x d W 9 0 O 0 1 l d H J p Y y B U e X B l J n F 1 b 3 Q 7 L C Z x d W 9 0 O 0 1 l d H J p Y y Z x d W 9 0 O 1 0 i I C 8 + P E V u d H J 5 I F R 5 c G U 9 I k Z p b G x T d G F 0 d X M i I F Z h b H V l P S J z V 2 F p d G l u Z 0 Z v c k V 4 Y 2 V s U m V m c m V z a C I g L z 4 8 R W 5 0 c n k g V H l w Z T 0 i U m V s Y X R p b 2 5 z a G l w S W 5 m b 0 N v b n R h a W 5 l c i I g V m F s d W U 9 I n N 7 J n F 1 b 3 Q 7 Y 2 9 s d W 1 u Q 2 9 1 b n Q m c X V v d D s 6 O C w m c X V v d D t r Z X l D b 2 x 1 b W 5 O Y W 1 l c y Z x d W 9 0 O z p b X S w m c X V v d D t x d W V y e V J l b G F 0 a W 9 u c 2 h p c H M m c X V v d D s 6 W 1 0 s J n F 1 b 3 Q 7 Y 2 9 s d W 1 u S W R l b n R p d G l l c y Z x d W 9 0 O z p b J n F 1 b 3 Q 7 U 2 V j d G l v b j E v S W 5 w d X Q t T 3 V 0 c H V 0 I E 1 l d H J p Y 3 M v V W 5 w a X Z v d G V k I E N v b H V t b n M u e 1 N B X 0 l E L D B 9 J n F 1 b 3 Q 7 L C Z x d W 9 0 O 1 N l Y 3 R p b 2 4 x L 0 l u c H V 0 L U 9 1 d H B 1 d C B N Z X R y a W N z L 1 V u c G l 2 b 3 R l Z C B D b 2 x 1 b W 5 z L n t T c G V j a W Z p Y y B B Y 3 R p b 2 4 s M X 0 m c X V v d D s s J n F 1 b 3 Q 7 U 2 V j d G l v b j E v S W 5 w d X Q t T 3 V 0 c H V 0 I E 1 l d H J p Y 3 M v V W 5 w a X Z v d G V k I E N v b H V t b n M u e 0 x v b m c g R G V z Y 3 J p c H R p b 2 4 s M n 0 m c X V v d D s s J n F 1 b 3 Q 7 U 2 V j d G l v b j E v S W 5 w d X Q t T 3 V 0 c H V 0 I E 1 l d H J p Y 3 M v V W 5 w a X Z v d G V k I E N v b H V t b n M u e 1 J l c 2 9 1 c m N l I E N h d G V n b 3 J 5 L D N 9 J n F 1 b 3 Q 7 L C Z x d W 9 0 O 1 N l Y 3 R p b 2 4 x L 0 l u c H V 0 L U 9 1 d H B 1 d C B N Z X R y a W N z L 1 V u c G l 2 b 3 R l Z C B D b 2 x 1 b W 5 z L n t Q c m 9 n c m F t I F R 5 c G U s N H 0 m c X V v d D s s J n F 1 b 3 Q 7 U 2 V j d G l v b j E v S W 5 w d X Q t T 3 V 0 c H V 0 I E 1 l d H J p Y 3 M v V W 5 w a X Z v d G V k I E N v b H V t b n M u e 1 B y b 2 d y Y W 0 g T m F t Z S w 1 f S Z x d W 9 0 O y w m c X V v d D t T Z W N 0 a W 9 u M S 9 J b n B 1 d C 1 P d X R w d X Q g T W V 0 c m l j c y 9 D a G F u Z 2 V k I F R 5 c G U u e 0 F 0 d H J p Y n V 0 Z S 4 x L D Z 9 J n F 1 b 3 Q 7 L C Z x d W 9 0 O 1 N l Y 3 R p b 2 4 x L 0 l u c H V 0 L U 9 1 d H B 1 d C B N Z X R y a W N z L 1 V u c G l 2 b 3 R l Z C B D b 2 x 1 b W 5 z L n t W Y W x 1 Z S w 3 f S Z x d W 9 0 O 1 0 s J n F 1 b 3 Q 7 Q 2 9 s d W 1 u Q 2 9 1 b n Q m c X V v d D s 6 O C w m c X V v d D t L Z X l D b 2 x 1 b W 5 O Y W 1 l c y Z x d W 9 0 O z p b X S w m c X V v d D t D b 2 x 1 b W 5 J Z G V u d G l 0 a W V z J n F 1 b 3 Q 7 O l s m c X V v d D t T Z W N 0 a W 9 u M S 9 J b n B 1 d C 1 P d X R w d X Q g T W V 0 c m l j c y 9 V b n B p d m 9 0 Z W Q g Q 2 9 s d W 1 u c y 5 7 U 0 F f S U Q s M H 0 m c X V v d D s s J n F 1 b 3 Q 7 U 2 V j d G l v b j E v S W 5 w d X Q t T 3 V 0 c H V 0 I E 1 l d H J p Y 3 M v V W 5 w a X Z v d G V k I E N v b H V t b n M u e 1 N w Z W N p Z m l j I E F j d G l v b i w x f S Z x d W 9 0 O y w m c X V v d D t T Z W N 0 a W 9 u M S 9 J b n B 1 d C 1 P d X R w d X Q g T W V 0 c m l j c y 9 V b n B p d m 9 0 Z W Q g Q 2 9 s d W 1 u c y 5 7 T G 9 u Z y B E Z X N j c m l w d G l v b i w y f S Z x d W 9 0 O y w m c X V v d D t T Z W N 0 a W 9 u M S 9 J b n B 1 d C 1 P d X R w d X Q g T W V 0 c m l j c y 9 V b n B p d m 9 0 Z W Q g Q 2 9 s d W 1 u c y 5 7 U m V z b 3 V y Y 2 U g Q 2 F 0 Z W d v c n k s M 3 0 m c X V v d D s s J n F 1 b 3 Q 7 U 2 V j d G l v b j E v S W 5 w d X Q t T 3 V 0 c H V 0 I E 1 l d H J p Y 3 M v V W 5 w a X Z v d G V k I E N v b H V t b n M u e 1 B y b 2 d y Y W 0 g V H l w Z S w 0 f S Z x d W 9 0 O y w m c X V v d D t T Z W N 0 a W 9 u M S 9 J b n B 1 d C 1 P d X R w d X Q g T W V 0 c m l j c y 9 V b n B p d m 9 0 Z W Q g Q 2 9 s d W 1 u c y 5 7 U H J v Z 3 J h b S B O Y W 1 l L D V 9 J n F 1 b 3 Q 7 L C Z x d W 9 0 O 1 N l Y 3 R p b 2 4 x L 0 l u c H V 0 L U 9 1 d H B 1 d C B N Z X R y a W N z L 0 N o Y W 5 n Z W Q g V H l w Z S 5 7 Q X R 0 c m l i d X R l L j E s N n 0 m c X V v d D s s J n F 1 b 3 Q 7 U 2 V j d G l v b j E v S W 5 w d X Q t T 3 V 0 c H V 0 I E 1 l d H J p Y 3 M v V W 5 w a X Z v d G V k I E N v b H V t b n M u e 1 Z h b H V l L D d 9 J n F 1 b 3 Q 7 X S w m c X V v d D t S Z W x h d G l v b n N o a X B J b m Z v J n F 1 b 3 Q 7 O l t d f S I g L z 4 8 R W 5 0 c n k g V H l w Z T 0 i R m l s b E V y c m 9 y Q 2 9 1 b n Q i I F Z h b H V l P S J s M C I g L z 4 8 R W 5 0 c n k g V H l w Z T 0 i R m l s b E V y c m 9 y Q 2 9 k Z S I g V m F s d W U 9 I n N V b m t u b 3 d u I i A v P j x F b n R y e S B U e X B l P S J G a W x s Q 2 9 1 b n Q i I F Z h b H V l P S J s M C I g L z 4 8 R W 5 0 c n k g V H l w Z T 0 i Q W R k Z W R U b 0 R h d G F N b 2 R l b C I g V m F s d W U 9 I m w x I i A v P j w v U 3 R h Y m x l R W 5 0 c m l l c z 4 8 L 0 l 0 Z W 0 + P E l 0 Z W 0 + P E l 0 Z W 1 M b 2 N h d G l v b j 4 8 S X R l b V R 5 c G U + R m 9 y b X V s Y T w v S X R l b V R 5 c G U + P E l 0 Z W 1 Q Y X R o P l N l Y 3 R p b 2 4 x L 0 l u c H V 0 L U 9 1 d H B 1 d C U y M E 1 l d H J p Y 3 M v U 2 9 1 c m N l P C 9 J d G V t U G F 0 a D 4 8 L 0 l 0 Z W 1 M b 2 N h d G l v b j 4 8 U 3 R h Y m x l R W 5 0 c m l l c y A v P j w v S X R l b T 4 8 S X R l b T 4 8 S X R l b U x v Y 2 F 0 a W 9 u P j x J d G V t V H l w Z T 5 G b 3 J t d W x h P C 9 J d G V t V H l w Z T 4 8 S X R l b V B h d G g + U 2 V j d G l v b j E v S W 5 w d X Q t T 3 V 0 c H V 0 J T I w T W V 0 c m l j c y 9 V b n B p d m 9 0 Z W Q l M j B D b 2 x 1 b W 5 z P C 9 J d G V t U G F 0 a D 4 8 L 0 l 0 Z W 1 M b 2 N h d G l v b j 4 8 U 3 R h Y m x l R W 5 0 c m l l c y A v P j w v S X R l b T 4 8 S X R l b T 4 8 S X R l b U x v Y 2 F 0 a W 9 u P j x J d G V t V H l w Z T 5 G b 3 J t d W x h P C 9 J d G V t V H l w Z T 4 8 S X R l b V B h d G g + U 2 V j d G l v b j E v S W 5 w d X Q t T 3 V 0 c H V 0 J T I w T W V 0 c m l j c y 9 T c G x p d C U y M E N v b H V t b i U y M G J 5 J T I w R G V s a W 1 p d G V y P C 9 J d G V t U G F 0 a D 4 8 L 0 l 0 Z W 1 M b 2 N h d G l v b j 4 8 U 3 R h Y m x l R W 5 0 c m l l c y A v P j w v S X R l b T 4 8 S X R l b T 4 8 S X R l b U x v Y 2 F 0 a W 9 u P j x J d G V t V H l w Z T 5 G b 3 J t d W x h P C 9 J d G V t V H l w Z T 4 8 S X R l b V B h d G g + U 2 V j d G l v b j E v S W 5 w d X Q t T 3 V 0 c H V 0 J T I w T W V 0 c m l j c y 9 D a G F u Z 2 V k J T I w V H l w Z T w v S X R l b V B h d G g + P C 9 J d G V t T G 9 j Y X R p b 2 4 + P F N 0 Y W J s Z U V u d H J p Z X M g L z 4 8 L 0 l 0 Z W 0 + P E l 0 Z W 0 + P E l 0 Z W 1 M b 2 N h d G l v b j 4 8 S X R l b V R 5 c G U + R m 9 y b X V s Y T w v S X R l b V R 5 c G U + P E l 0 Z W 1 Q Y X R o P l N l Y 3 R p b 2 4 x L 0 l u c H V 0 L U 9 1 d H B 1 d C U y M E 1 l d H J p Y 3 M v U m V t b 3 Z l Z C U y M E N v b H V t b n M x P C 9 J d G V t U G F 0 a D 4 8 L 0 l 0 Z W 1 M b 2 N h d G l v b j 4 8 U 3 R h Y m x l R W 5 0 c m l l c y A v P j w v S X R l b T 4 8 S X R l b T 4 8 S X R l b U x v Y 2 F 0 a W 9 u P j x J d G V t V H l w Z T 5 G b 3 J t d W x h P C 9 J d G V t V H l w Z T 4 8 S X R l b V B h d G g + U 2 V j d G l v b j E v S W 5 w d X Q t T 3 V 0 c H V 0 J T I w T W V 0 c m l j c y 9 S Z W 5 h b W V k J T I w Q 2 9 s d W 1 u c z w v S X R l b V B h d G g + P C 9 J d G V t T G 9 j Y X R p b 2 4 + P F N 0 Y W J s Z U V u d H J p Z X M g L z 4 8 L 0 l 0 Z W 0 + P E l 0 Z W 0 + P E l 0 Z W 1 M b 2 N h d G l v b j 4 8 S X R l b V R 5 c G U + R m 9 y b X V s Y T w v S X R l b V R 5 c G U + P E l 0 Z W 1 Q Y X R o P l N l Y 3 R p b 2 4 x L 0 9 1 d G N v b W U l M j B N Z X R y a W N z P C 9 J d G V t U G F 0 a D 4 8 L 0 l 0 Z W 1 M b 2 N h d G l v b j 4 8 U 3 R h Y m x l R W 5 0 c m l l c z 4 8 R W 5 0 c n k g V H l w Z T 0 i R m l s b E V u Y W J s Z W Q i I F Z h b H V l P S J s M S I g L z 4 8 R W 5 0 c n k g V H l w Z T 0 i R m l s b E 9 i a m V j d F R 5 c G U i I F Z h b H V l P S J z V G F i b G U i I C 8 + P E V u d H J 5 I F R 5 c G U 9 I k Z p b G x U b 0 R h d G F N b 2 R l b E V u Y W J s Z W Q i I F Z h b H V l P S J s M S I g L z 4 8 R W 5 0 c n k g V H l w Z T 0 i T m F t Z V V w Z G F 0 Z W R B Z n R l c k Z p b G w i I F Z h b H V l P S J s M C I g L z 4 8 R W 5 0 c n k g V H l w Z T 0 i U m V z d W x 0 V H l w Z S I g V m F s d W U 9 I n N U Y W J s Z S I g L z 4 8 R W 5 0 c n k g V H l w Z T 0 i Q n V m Z m V y T m V 4 d F J l Z n J l c 2 g i I F Z h b H V l P S J s M S I g L z 4 8 R W 5 0 c n k g V H l w Z T 0 i R m l s b F R h c m d l d C I g V m F s d W U 9 I n N P d X R j b 2 1 l X 0 1 l d H J p Y 3 M i I C 8 + P E V u d H J 5 I F R 5 c G U 9 I k Z p b G x l Z E N v b X B s Z X R l U m V z d W x 0 V G 9 X b 3 J r c 2 h l Z X Q i I F Z h b H V l P S J s M S I g L z 4 8 R W 5 0 c n k g V H l w Z T 0 i R m l s b E x h c 3 R V c G R h d G V k I i B W Y W x 1 Z T 0 i Z D I w M j U t M D k t M T l U M T Q 6 M T Y 6 M D k u O D M y N T I x M 1 o i I C 8 + P E V u d H J 5 I F R 5 c G U 9 I l J l Y 2 9 2 Z X J 5 V G F y Z 2 V 0 U m 9 3 I i B W Y W x 1 Z T 0 i b D E i I C 8 + P E V u d H J 5 I F R 5 c G U 9 I l J l Y 2 9 2 Z X J 5 V G F y Z 2 V 0 Q 2 9 s d W 1 u I i B W Y W x 1 Z T 0 i b D E i I C 8 + P E V u d H J 5 I F R 5 c G U 9 I l J l Y 2 9 2 Z X J 5 V G F y Z 2 V 0 U 2 h l Z X Q i I F Z h b H V l P S J z U 2 h l Z X Q 2 I i A v P j x F b n R y e S B U e X B l P S J R d W V y e U l E I i B W Y W x 1 Z T 0 i c 2 I y N m U 5 N m R m L T Q 1 N z U t N D Z l O C 0 4 Y T E 3 L W V m N T h m M T F h Y z I w M i I g L z 4 8 R W 5 0 c n k g V H l w Z T 0 i T m F 2 a W d h d G l v b l N 0 Z X B O Y W 1 l I i B W Y W x 1 Z T 0 i c 0 5 h d m l n Y X R p b 2 4 i I C 8 + P E V u d H J 5 I F R 5 c G U 9 I k Z p b G x D b 2 x 1 b W 5 U e X B l c y I g V m F s d W U 9 I n N B Q U F B Q m d Z Q S I g L z 4 8 R W 5 0 c n k g V H l w Z T 0 i R m l s b E N v b H V t b k 5 h b W V z I i B W Y W x 1 Z T 0 i c 1 s m c X V v d D t J b m R f S U Q m c X V v d D s s J n F 1 b 3 Q 7 S W 5 k a W N h d G 9 y J n F 1 b 3 Q 7 L C Z x d W 9 0 O 0 N F V E E g Q 2 F 0 Z W d v c n k m c X V v d D s s J n F 1 b 3 Q 7 Q 0 V J U F 9 J R C Z x d W 9 0 O y w m c X V v d D t N Z X R y a W M g V H l w Z S Z x d W 9 0 O y w m c X V v d D t N Z X R y a W M 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P d X R j b 2 1 l I E 1 l d H J p Y 3 M v V W 5 w a X Z v d G V k I E N v b H V t b n M u e 0 l u Z F 9 J R C w w f S Z x d W 9 0 O y w m c X V v d D t T Z W N 0 a W 9 u M S 9 P d X R j b 2 1 l I E 1 l d H J p Y 3 M v V W 5 w a X Z v d G V k I E N v b H V t b n M u e 0 l u Z G l j Y X R v c i w x f S Z x d W 9 0 O y w m c X V v d D t T Z W N 0 a W 9 u M S 9 P d X R j b 2 1 l I E 1 l d H J p Y 3 M v V W 5 w a X Z v d G V k I E N v b H V t b n M u e 0 N F V E E g Q 2 F 0 Z W d v c n k s M n 0 m c X V v d D s s J n F 1 b 3 Q 7 U 2 V j d G l v b j E v T 3 V 0 Y 2 9 t Z S B N Z X R y a W N z L 1 V u c G l 2 b 3 R l Z C B D b 2 x 1 b W 5 z L n t D R U l Q X 0 l E L D N 9 J n F 1 b 3 Q 7 L C Z x d W 9 0 O 1 N l Y 3 R p b 2 4 x L 0 9 1 d G N v b W U g T W V 0 c m l j c y 9 D a G F u Z 2 V k I F R 5 c G U u e 0 F 0 d H J p Y n V 0 Z S 4 x L D R 9 J n F 1 b 3 Q 7 L C Z x d W 9 0 O 1 N l Y 3 R p b 2 4 x L 0 9 1 d G N v b W U g T W V 0 c m l j c y 9 V b n B p d m 9 0 Z W Q g Q 2 9 s d W 1 u c y 5 7 V m F s d W U s N X 0 m c X V v d D t d L C Z x d W 9 0 O 0 N v b H V t b k N v d W 5 0 J n F 1 b 3 Q 7 O j Y s J n F 1 b 3 Q 7 S 2 V 5 Q 2 9 s d W 1 u T m F t Z X M m c X V v d D s 6 W 1 0 s J n F 1 b 3 Q 7 Q 2 9 s d W 1 u S W R l b n R p d G l l c y Z x d W 9 0 O z p b J n F 1 b 3 Q 7 U 2 V j d G l v b j E v T 3 V 0 Y 2 9 t Z S B N Z X R y a W N z L 1 V u c G l 2 b 3 R l Z C B D b 2 x 1 b W 5 z L n t J b m R f S U Q s M H 0 m c X V v d D s s J n F 1 b 3 Q 7 U 2 V j d G l v b j E v T 3 V 0 Y 2 9 t Z S B N Z X R y a W N z L 1 V u c G l 2 b 3 R l Z C B D b 2 x 1 b W 5 z L n t J b m R p Y 2 F 0 b 3 I s M X 0 m c X V v d D s s J n F 1 b 3 Q 7 U 2 V j d G l v b j E v T 3 V 0 Y 2 9 t Z S B N Z X R y a W N z L 1 V u c G l 2 b 3 R l Z C B D b 2 x 1 b W 5 z L n t D R V R B I E N h d G V n b 3 J 5 L D J 9 J n F 1 b 3 Q 7 L C Z x d W 9 0 O 1 N l Y 3 R p b 2 4 x L 0 9 1 d G N v b W U g T W V 0 c m l j c y 9 V b n B p d m 9 0 Z W Q g Q 2 9 s d W 1 u c y 5 7 Q 0 V J U F 9 J R C w z f S Z x d W 9 0 O y w m c X V v d D t T Z W N 0 a W 9 u M S 9 P d X R j b 2 1 l I E 1 l d H J p Y 3 M v Q 2 h h b m d l Z C B U e X B l L n t B d H R y a W J 1 d G U u M S w 0 f S Z x d W 9 0 O y w m c X V v d D t T Z W N 0 a W 9 u M S 9 P d X R j b 2 1 l I E 1 l d H J p Y 3 M v V W 5 w a X Z v d G V k I E N v b H V t b n M u e 1 Z h b H V l L D V 9 J n F 1 b 3 Q 7 X S w m c X V v d D t S Z W x h d G l v b n N o a X B J b m Z v J n F 1 b 3 Q 7 O l t d f S I g L z 4 8 R W 5 0 c n k g V H l w Z T 0 i R m l s b E V y c m 9 y Q 2 9 1 b n Q i I F Z h b H V l P S J s M C I g L z 4 8 R W 5 0 c n k g V H l w Z T 0 i R m l s b E V y c m 9 y Q 2 9 k Z S I g V m F s d W U 9 I n N V b m t u b 3 d u I i A v P j x F b n R y e S B U e X B l P S J G a W x s Q 2 9 1 b n Q i I F Z h b H V l P S J s N S I g L z 4 8 R W 5 0 c n k g V H l w Z T 0 i Q W R k Z W R U b 0 R h d G F N b 2 R l b C I g V m F s d W U 9 I m w x I i A v P j w v U 3 R h Y m x l R W 5 0 c m l l c z 4 8 L 0 l 0 Z W 0 + P E l 0 Z W 0 + P E l 0 Z W 1 M b 2 N h d G l v b j 4 8 S X R l b V R 5 c G U + R m 9 y b X V s Y T w v S X R l b V R 5 c G U + P E l 0 Z W 1 Q Y X R o P l N l Y 3 R p b 2 4 x L 0 9 1 d G N v b W U l M j B N Z X R y a W N z L 1 N v d X J j Z T w v S X R l b V B h d G g + P C 9 J d G V t T G 9 j Y X R p b 2 4 + P F N 0 Y W J s Z U V u d H J p Z X M g L z 4 8 L 0 l 0 Z W 0 + P E l 0 Z W 0 + P E l 0 Z W 1 M b 2 N h d G l v b j 4 8 S X R l b V R 5 c G U + R m 9 y b X V s Y T w v S X R l b V R 5 c G U + P E l 0 Z W 1 Q Y X R o P l N l Y 3 R p b 2 4 x L 0 9 1 d G N v b W U l M j B N Z X R y a W N z L 1 J l b W 9 2 Z W Q l M j B D b 2 x 1 b W 5 z P C 9 J d G V t U G F 0 a D 4 8 L 0 l 0 Z W 1 M b 2 N h d G l v b j 4 8 U 3 R h Y m x l R W 5 0 c m l l c y A v P j w v S X R l b T 4 8 S X R l b T 4 8 S X R l b U x v Y 2 F 0 a W 9 u P j x J d G V t V H l w Z T 5 G b 3 J t d W x h P C 9 J d G V t V H l w Z T 4 8 S X R l b V B h d G g + U 2 V j d G l v b j E v T 3 V 0 Y 2 9 t Z S U y M E 1 l d H J p Y 3 M v V W 5 w a X Z v d G V k J T I w Q 2 9 s d W 1 u c z w v S X R l b V B h d G g + P C 9 J d G V t T G 9 j Y X R p b 2 4 + P F N 0 Y W J s Z U V u d H J p Z X M g L z 4 8 L 0 l 0 Z W 0 + P E l 0 Z W 0 + P E l 0 Z W 1 M b 2 N h d G l v b j 4 8 S X R l b V R 5 c G U + R m 9 y b X V s Y T w v S X R l b V R 5 c G U + P E l 0 Z W 1 Q Y X R o P l N l Y 3 R p b 2 4 x L 0 9 1 d G N v b W U l M j B N Z X R y a W N z L 1 N w b G l 0 J T I w Q 2 9 s d W 1 u J T I w Y n k l M j B E Z W x p b W l 0 Z X I 8 L 0 l 0 Z W 1 Q Y X R o P j w v S X R l b U x v Y 2 F 0 a W 9 u P j x T d G F i b G V F b n R y a W V z I C 8 + P C 9 J d G V t P j x J d G V t P j x J d G V t T G 9 j Y X R p b 2 4 + P E l 0 Z W 1 U e X B l P k Z v c m 1 1 b G E 8 L 0 l 0 Z W 1 U e X B l P j x J d G V t U G F 0 a D 5 T Z W N 0 a W 9 u M S 9 P d X R j b 2 1 l J T I w T W V 0 c m l j c y 9 D a G F u Z 2 V k J T I w V H l w Z T w v S X R l b V B h d G g + P C 9 J d G V t T G 9 j Y X R p b 2 4 + P F N 0 Y W J s Z U V u d H J p Z X M g L z 4 8 L 0 l 0 Z W 0 + P E l 0 Z W 0 + P E l 0 Z W 1 M b 2 N h d G l v b j 4 8 S X R l b V R 5 c G U + R m 9 y b X V s Y T w v S X R l b V R 5 c G U + P E l 0 Z W 1 Q Y X R o P l N l Y 3 R p b 2 4 x L 0 9 1 d G N v b W U l M j B N Z X R y a W N z L 1 J l b W 9 2 Z W Q l M j B D b 2 x 1 b W 5 z M T w v S X R l b V B h d G g + P C 9 J d G V t T G 9 j Y X R p b 2 4 + P F N 0 Y W J s Z U V u d H J p Z X M g L z 4 8 L 0 l 0 Z W 0 + P E l 0 Z W 0 + P E l 0 Z W 1 M b 2 N h d G l v b j 4 8 S X R l b V R 5 c G U + R m 9 y b X V s Y T w v S X R l b V R 5 c G U + P E l 0 Z W 1 Q Y X R o P l N l Y 3 R p b 2 4 x L 0 9 1 d G N v b W U l M j B N Z X R y a W N z L 1 J l b m F t Z W Q l M j B D b 2 x 1 b W 5 z P C 9 J d G V t U G F 0 a D 4 8 L 0 l 0 Z W 1 M b 2 N h d G l v b j 4 8 U 3 R h Y m x l R W 5 0 c m l l c y A v P j w v S X R l b T 4 8 S X R l b T 4 8 S X R l b U x v Y 2 F 0 a W 9 u P j x J d G V t V H l w Z T 5 G b 3 J t d W x h P C 9 J d G V t V H l w Z T 4 8 S X R l b V B h d G g + U 2 V j d G l v b j E v Q 0 V U Q S U y M E N h d G V n b 3 J p Z X M 8 L 0 l 0 Z W 1 Q Y X R o P j w v S X R l b U x v Y 2 F 0 a W 9 u P j x T d G F i b G V F b n R y a W V z 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N F V E F f Q 2 F 0 Z W d v c m l l c y 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U X V l c n l J R C I g V m F s d W U 9 I n M w M D A 5 Z j N i Y i 0 z O G V k L T R h N D A t Y T F i M C 1 m M z Z i O T J m M T k 4 Y T Y i I C 8 + P E V u d H J 5 I F R 5 c G U 9 I k 5 h d m l n Y X R p b 2 5 T d G V w T m F t Z S I g V m F s d W U 9 I n N O Y X Z p Z 2 F 0 a W 9 u I i A v P j x F b n R y e S B U e X B l P S J G a W x s T G F z d F V w Z G F 0 Z W Q i I F Z h b H V l P S J k M j A y N S 0 w O S 0 x O V Q x N D o x N j o x N C 4 y O T g y O D M 2 W i I g L z 4 8 R W 5 0 c n k g V H l w Z T 0 i R m l s b E V y c m 9 y Q 2 9 1 b n Q i I F Z h b H V l P S J s M C I g L z 4 8 R W 5 0 c n k g V H l w Z T 0 i R m l s b E V y c m 9 y Q 2 9 k Z S I g V m F s d W U 9 I n N V b m t u b 3 d u I i A v P j x F b n R y e S B U e X B l P S J G a W x s Q 2 9 s d W 1 u V H l w Z X M i I F Z h b H V l P S J z Q U F B R 0 J n P T 0 i I C 8 + P E V u d H J 5 I F R 5 c G U 9 I k Z p b G x D b 3 V u d C I g V m F s d W U 9 I m w y I i A v P j x F b n R y e S B U e X B l P S J G a W x s Q 2 9 s d W 1 u T m F t Z X M i I F Z h b H V l P S J z W y Z x d W 9 0 O 0 l u Z F 9 J R C Z x d W 9 0 O y w m c X V v d D t J b m R p Y 2 F 0 b 3 I m c X V v d D s s J n F 1 b 3 Q 7 Q 0 V J U F 9 J R C Z x d W 9 0 O y w m c X V v d D t D R V R B I E N h d G V n b 3 J 5 J n F 1 b 3 Q 7 X S I g L z 4 8 R W 5 0 c n k g V H l w Z T 0 i R m l s b F N 0 Y X R 1 c y I g V m F s d W U 9 I n N D b 2 1 w b G V 0 Z S 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D R V R B I E N h d G V n b 3 J p Z X M v Q X V 0 b 1 J l b W 9 2 Z W R D b 2 x 1 b W 5 z M S 5 7 S W 5 k X 0 l E L D B 9 J n F 1 b 3 Q 7 L C Z x d W 9 0 O 1 N l Y 3 R p b 2 4 x L 0 N F V E E g Q 2 F 0 Z W d v c m l l c y 9 B d X R v U m V t b 3 Z l Z E N v b H V t b n M x L n t J b m R p Y 2 F 0 b 3 I s M X 0 m c X V v d D s s J n F 1 b 3 Q 7 U 2 V j d G l v b j E v Q 0 V U Q S B D Y X R l Z 2 9 y a W V z L 0 F 1 d G 9 S Z W 1 v d m V k Q 2 9 s d W 1 u c z E u e 0 N F S V B f S U Q s M n 0 m c X V v d D s s J n F 1 b 3 Q 7 U 2 V j d G l v b j E v Q 0 V U Q S B D Y X R l Z 2 9 y a W V z L 0 F 1 d G 9 S Z W 1 v d m V k Q 2 9 s d W 1 u c z E u e 0 N F V E E g Q 2 F 0 Z W d v c n k s M 3 0 m c X V v d D t d L C Z x d W 9 0 O 0 N v b H V t b k N v d W 5 0 J n F 1 b 3 Q 7 O j Q s J n F 1 b 3 Q 7 S 2 V 5 Q 2 9 s d W 1 u T m F t Z X M m c X V v d D s 6 W 1 0 s J n F 1 b 3 Q 7 Q 2 9 s d W 1 u S W R l b n R p d G l l c y Z x d W 9 0 O z p b J n F 1 b 3 Q 7 U 2 V j d G l v b j E v Q 0 V U Q S B D Y X R l Z 2 9 y a W V z L 0 F 1 d G 9 S Z W 1 v d m V k Q 2 9 s d W 1 u c z E u e 0 l u Z F 9 J R C w w f S Z x d W 9 0 O y w m c X V v d D t T Z W N 0 a W 9 u M S 9 D R V R B I E N h d G V n b 3 J p Z X M v Q X V 0 b 1 J l b W 9 2 Z W R D b 2 x 1 b W 5 z M S 5 7 S W 5 k a W N h d G 9 y L D F 9 J n F 1 b 3 Q 7 L C Z x d W 9 0 O 1 N l Y 3 R p b 2 4 x L 0 N F V E E g Q 2 F 0 Z W d v c m l l c y 9 B d X R v U m V t b 3 Z l Z E N v b H V t b n M x L n t D R U l Q X 0 l E L D J 9 J n F 1 b 3 Q 7 L C Z x d W 9 0 O 1 N l Y 3 R p b 2 4 x L 0 N F V E E g Q 2 F 0 Z W d v c m l l c y 9 B d X R v U m V t b 3 Z l Z E N v b H V t b n M x L n t D R V R B I E N h d G V n b 3 J 5 L D N 9 J n F 1 b 3 Q 7 X S w m c X V v d D t S Z W x h d G l v b n N o a X B J b m Z v J n F 1 b 3 Q 7 O l t d f S I g L z 4 8 L 1 N 0 Y W J s Z U V u d H J p Z X M + P C 9 J d G V t P j x J d G V t P j x J d G V t T G 9 j Y X R p b 2 4 + P E l 0 Z W 1 U e X B l P k Z v c m 1 1 b G E 8 L 0 l 0 Z W 1 U e X B l P j x J d G V t U G F 0 a D 5 T Z W N 0 a W 9 u M S 9 D R V R B J T I w Q 2 F 0 Z W d v c m l l c y 9 T b 3 V y Y 2 U 8 L 0 l 0 Z W 1 Q Y X R o P j w v S X R l b U x v Y 2 F 0 a W 9 u P j x T d G F i b G V F b n R y a W V z I C 8 + P C 9 J d G V t P j x J d G V t P j x J d G V t T G 9 j Y X R p b 2 4 + P E l 0 Z W 1 U e X B l P k Z v c m 1 1 b G E 8 L 0 l 0 Z W 1 U e X B l P j x J d G V t U G F 0 a D 5 T Z W N 0 a W 9 u M S 9 D R V R B J T I w Q 2 F 0 Z W d v c m l l c y 9 S Z W 1 v d m V k J T I w Q 2 9 s d W 1 u c z w v S X R l b V B h d G g + P C 9 J d G V t T G 9 j Y X R p b 2 4 + P F N 0 Y W J s Z U V u d H J p Z X M g L z 4 8 L 0 l 0 Z W 0 + P E l 0 Z W 0 + P E l 0 Z W 1 M b 2 N h d G l v b j 4 8 S X R l b V R 5 c G U + R m 9 y b X V s Y T w v S X R l b V R 5 c G U + P E l 0 Z W 1 Q Y X R o P l N l Y 3 R p b 2 4 x L 0 N F V E E l M j B D Y X R l Z 2 9 y a W V z L 1 N w b G l 0 J T I w Q 2 9 s d W 1 u J T I w Y n k l M j B E Z W x p b W l 0 Z X I 8 L 0 l 0 Z W 1 Q Y X R o P j w v S X R l b U x v Y 2 F 0 a W 9 u P j x T d G F i b G V F b n R y a W V z I C 8 + P C 9 J d G V t P j x J d G V t P j x J d G V t T G 9 j Y X R p b 2 4 + P E l 0 Z W 1 U e X B l P k Z v c m 1 1 b G E 8 L 0 l 0 Z W 1 U e X B l P j x J d G V t U G F 0 a D 5 T Z W N 0 a W 9 u M S 9 D R V R B J T I w Q 2 F 0 Z W d v c m l l c y 9 D a G F u Z 2 V k J T I w V H l w Z T w v S X R l b V B h d G g + P C 9 J d G V t T G 9 j Y X R p b 2 4 + P F N 0 Y W J s Z U V u d H J p Z X M g L z 4 8 L 0 l 0 Z W 0 + P E l 0 Z W 0 + P E l 0 Z W 1 M b 2 N h d G l v b j 4 8 S X R l b V R 5 c G U + R m 9 y b X V s Y T w v S X R l b V R 5 c G U + P E l 0 Z W 1 Q Y X R o P l N l Y 3 R p b 2 4 x L 0 N F V E E l M j B D Y X R l Z 2 9 y a W V z L 1 V u c G l 2 b 3 R l Z C U y M E N v b H V t b n M 8 L 0 l 0 Z W 1 Q Y X R o P j w v S X R l b U x v Y 2 F 0 a W 9 u P j x T d G F i b G V F b n R y a W V z I C 8 + P C 9 J d G V t P j x J d G V t P j x J d G V t T G 9 j Y X R p b 2 4 + P E l 0 Z W 1 U e X B l P k Z v c m 1 1 b G E 8 L 0 l 0 Z W 1 U e X B l P j x J d G V t U G F 0 a D 5 T Z W N 0 a W 9 u M S 9 D R V R B J T I w Q 2 F 0 Z W d v c m l l c y 9 S Z W 1 v d m V k J T I w Q 2 9 s d W 1 u c z E 8 L 0 l 0 Z W 1 Q Y X R o P j w v S X R l b U x v Y 2 F 0 a W 9 u P j x T d G F i b G V F b n R y a W V z I C 8 + P C 9 J d G V t P j x J d G V t P j x J d G V t T G 9 j Y X R p b 2 4 + P E l 0 Z W 1 U e X B l P k Z v c m 1 1 b G E 8 L 0 l 0 Z W 1 U e X B l P j x J d G V t U G F 0 a D 5 T Z W N 0 a W 9 u M S 9 D R V R B J T I w Q 2 F 0 Z W d v c m l l c y 9 S Z W 5 h b W V k J T I w Q 2 9 s d W 1 u c z w v S X R l b V B h d G g + P C 9 J d G V t T G 9 j Y X R p b 2 4 + P F N 0 Y W J s Z U V u d H J p Z X M g L z 4 8 L 0 l 0 Z W 0 + P E l 0 Z W 0 + P E l 0 Z W 1 M b 2 N h d G l v b j 4 8 S X R l b V R 5 c G U + R m 9 y b X V s Y T w v S X R l b V R 5 c G U + P E l 0 Z W 1 Q Y X R o P l N l Y 3 R p b 2 4 x L 1 N w Z W N p Z m l j J T I w V G F y Z 2 V 0 c y 9 S Z X B s Y W N l Z C U y M F Z h b H V l M T w v S X R l b V B h d G g + P C 9 J d G V t T G 9 j Y X R p b 2 4 + P F N 0 Y W J s Z U V u d H J p Z X M g L z 4 8 L 0 l 0 Z W 0 + P E l 0 Z W 0 + P E l 0 Z W 1 M b 2 N h d G l v b j 4 8 S X R l b V R 5 c G U + R m 9 y b X V s Y T w v S X R l b V R 5 c G U + P E l 0 Z W 1 Q Y X R o P l N l Y 3 R p b 2 4 x L 1 N w Z W N p Z m l j J T I w V G F y Z 2 V 0 c y 9 D a G F u Z 2 V k J T I w V H l w Z T I 8 L 0 l 0 Z W 1 Q Y X R o P j w v S X R l b U x v Y 2 F 0 a W 9 u P j x T d G F i b G V F b n R y a W V z I C 8 + P C 9 J d G V t P j x J d G V t P j x J d G V t T G 9 j Y X R p b 2 4 + P E l 0 Z W 1 U e X B l P k Z v c m 1 1 b G E 8 L 0 l 0 Z W 1 U e X B l P j x J d G V t U G F 0 a D 5 T Z W N 0 a W 9 u M S 9 D b G V h b i U y M E V u Z X J n e S U y M E l u d G V y a W 0 l M j B U Y X J n Z X R z L 1 V u c G l 2 b 3 R l Z C U y M E 9 0 a G V y J T I w Q 2 9 s d W 1 u c z w v S X R l b V B h d G g + P C 9 J d G V t T G 9 j Y X R p b 2 4 + P F N 0 Y W J s Z U V u d H J p Z X M g L z 4 8 L 0 l 0 Z W 0 + P E l 0 Z W 0 + P E l 0 Z W 1 M b 2 N h d G l v b j 4 8 S X R l b V R 5 c G U + R m 9 y b X V s Y T w v S X R l b V R 5 c G U + P E l 0 Z W 1 Q Y X R o P l N l Y 3 R p b 2 4 x L 0 N v b n R h Y 3 R z L 1 N w b G l 0 J T I w Q 2 9 s d W 1 u J T I w Y n k l M j B E Z W x p b W l 0 Z X I 8 L 0 l 0 Z W 1 Q Y X R o P j w v S X R l b U x v Y 2 F 0 a W 9 u P j x T d G F i b G V F b n R y a W V z I C 8 + P C 9 J d G V t P j x J d G V t P j x J d G V t T G 9 j Y X R p b 2 4 + P E l 0 Z W 1 U e X B l P k Z v c m 1 1 b G E 8 L 0 l 0 Z W 1 U e X B l P j x J d G V t U G F 0 a D 5 T Z W N 0 a W 9 u M S 9 D b 2 5 0 Y W N 0 c y 9 D a G F u Z 2 V k J T I w V H l w Z T E 8 L 0 l 0 Z W 1 Q Y X R o P j w v S X R l b U x v Y 2 F 0 a W 9 u P j x T d G F i b G V F b n R y a W V z I C 8 + P C 9 J d G V t P j x J d G V t P j x J d G V t T G 9 j Y X R p b 2 4 + P E l 0 Z W 1 U e X B l P k Z v c m 1 1 b G E 8 L 0 l 0 Z W 1 U e X B l P j x J d G V t U G F 0 a D 5 T Z W N 0 a W 9 u M S 9 D b 2 5 0 Y W N 0 c y 9 T c G x p d C U y M E N v b H V t b i U y M G J 5 J T I w R G V s a W 1 p d G V y M T w v S X R l b V B h d G g + P C 9 J d G V t T G 9 j Y X R p b 2 4 + P F N 0 Y W J s Z U V u d H J p Z X M g L z 4 8 L 0 l 0 Z W 0 + P E l 0 Z W 0 + P E l 0 Z W 1 M b 2 N h d G l v b j 4 8 S X R l b V R 5 c G U + R m 9 y b X V s Y T w v S X R l b V R 5 c G U + P E l 0 Z W 1 Q Y X R o P l N l Y 3 R p b 2 4 x L 0 N v b n R h Y 3 R z L 0 N o Y W 5 n Z W Q l M j B U e X B l M j w v S X R l b V B h d G g + P C 9 J d G V t T G 9 j Y X R p b 2 4 + P F N 0 Y W J s Z U V u d H J p Z X M g L z 4 8 L 0 l 0 Z W 0 + P E l 0 Z W 0 + P E l 0 Z W 1 M b 2 N h d G l v b j 4 8 S X R l b V R 5 c G U + R m 9 y b X V s Y T w v S X R l b V R 5 c G U + P E l 0 Z W 1 Q Y X R o P l N l Y 3 R p b 2 4 x L 0 N v b n R h Y 3 R z L 1 N w b G l 0 J T I w Q 2 9 s d W 1 u J T I w Y n k l M j B E Z W x p b W l 0 Z X I y P C 9 J d G V t U G F 0 a D 4 8 L 0 l 0 Z W 1 M b 2 N h d G l v b j 4 8 U 3 R h Y m x l R W 5 0 c m l l c y A v P j w v S X R l b T 4 8 S X R l b T 4 8 S X R l b U x v Y 2 F 0 a W 9 u P j x J d G V t V H l w Z T 5 G b 3 J t d W x h P C 9 J d G V t V H l w Z T 4 8 S X R l b V B h d G g + U 2 V j d G l v b j E v Q 2 9 u d G F j d H M v Q 2 h h b m d l Z C U y M F R 5 c G U z P C 9 J d G V t U G F 0 a D 4 8 L 0 l 0 Z W 1 M b 2 N h d G l v b j 4 8 U 3 R h Y m x l R W 5 0 c m l l c y A v P j w v S X R l b T 4 8 S X R l b T 4 8 S X R l b U x v Y 2 F 0 a W 9 u P j x J d G V t V H l w Z T 5 G b 3 J t d W x h P C 9 J d G V t V H l w Z T 4 8 S X R l b V B h d G g + U 2 V j d G l v b j E v Q 2 9 u d G F j d H M v V W 5 w a X Z v d G V k J T I w T 3 R o Z X I l M j B D b 2 x 1 b W 5 z P C 9 J d G V t U G F 0 a D 4 8 L 0 l 0 Z W 1 M b 2 N h d G l v b j 4 8 U 3 R h Y m x l R W 5 0 c m l l c y A v P j w v S X R l b T 4 8 S X R l b T 4 8 S X R l b U x v Y 2 F 0 a W 9 u P j x J d G V t V H l w Z T 5 G b 3 J t d W x h P C 9 J d G V t V H l w Z T 4 8 S X R l b V B h d G g + U 2 V j d G l v b j E v Q 2 9 u d G F j d H M v U 3 B s a X Q l M j B D b 2 x 1 b W 4 l M j B i e S U y M E R l b G l t a X R l c j M 8 L 0 l 0 Z W 1 Q Y X R o P j w v S X R l b U x v Y 2 F 0 a W 9 u P j x T d G F i b G V F b n R y a W V z I C 8 + P C 9 J d G V t P j x J d G V t P j x J d G V t T G 9 j Y X R p b 2 4 + P E l 0 Z W 1 U e X B l P k Z v c m 1 1 b G E 8 L 0 l 0 Z W 1 U e X B l P j x J d G V t U G F 0 a D 5 T Z W N 0 a W 9 u M S 9 D b 2 5 0 Y W N 0 c y 9 Q a X Z v d G V k J T I w Q 2 9 s d W 1 u P C 9 J d G V t U G F 0 a D 4 8 L 0 l 0 Z W 1 M b 2 N h d G l v b j 4 8 U 3 R h Y m x l R W 5 0 c m l l c y A v P j w v S X R l b T 4 8 S X R l b T 4 8 S X R l b U x v Y 2 F 0 a W 9 u P j x J d G V t V H l w Z T 5 G b 3 J t d W x h P C 9 J d G V t V H l w Z T 4 8 S X R l b V B h d G g + U 2 V j d G l v b j E v Q 2 9 u d G F j d H M v V W 5 w a X Z v d G V k J T I w Q 2 9 s d W 1 u c z w v S X R l b V B h d G g + P C 9 J d G V t T G 9 j Y X R p b 2 4 + P F N 0 Y W J s Z U V u d H J p Z X M g L z 4 8 L 0 l 0 Z W 0 + P E l 0 Z W 0 + P E l 0 Z W 1 M b 2 N h d G l v b j 4 8 S X R l b V R 5 c G U + R m 9 y b X V s Y T w v S X R l b V R 5 c G U + P E l 0 Z W 1 Q Y X R o P l N l Y 3 R p b 2 4 x L 0 N v b n R h Y 3 R z L 1 B p d m 9 0 Z W Q l M j B D b 2 x 1 b W 4 x P C 9 J d G V t U G F 0 a D 4 8 L 0 l 0 Z W 1 M b 2 N h d G l v b j 4 8 U 3 R h Y m x l R W 5 0 c m l l c y A v P j w v S X R l b T 4 8 S X R l b T 4 8 S X R l b U x v Y 2 F 0 a W 9 u P j x J d G V t V H l w Z T 5 G b 3 J t d W x h P C 9 J d G V t V H l w Z T 4 8 S X R l b V B h d G g + U 2 V j d G l v b j E v Q 2 9 u d G F j d H M v U m V t b 3 Z l Z C U y M E N v b H V t b n M 8 L 0 l 0 Z W 1 Q Y X R o P j w v S X R l b U x v Y 2 F 0 a W 9 u P j x T d G F i b G V F b n R y a W V z I C 8 + P C 9 J d G V t P j x J d G V t P j x J d G V t T G 9 j Y X R p b 2 4 + P E l 0 Z W 1 U e X B l P k Z v c m 1 1 b G E 8 L 0 l 0 Z W 1 U e X B l P j x J d G V t U G F 0 a D 5 T Z W N 0 a W 9 u M S 9 D b 2 5 0 Y W N 0 c y 9 D a G F u Z 2 V k J T I w V H l w Z T Q 8 L 0 l 0 Z W 1 Q Y X R o P j w v S X R l b U x v Y 2 F 0 a W 9 u P j x T d G F i b G V F b n R y a W V z I C 8 + P C 9 J d G V t P j x J d G V t P j x J d G V t T G 9 j Y X R p b 2 4 + P E l 0 Z W 1 U e X B l P k Z v c m 1 1 b G E 8 L 0 l 0 Z W 1 U e X B l P j x J d G V t U G F 0 a D 5 T Z W N 0 a W 9 u M S 9 J b n B 1 d C 1 P d X R w d X Q l M j B N Z X R y a W N z L 1 J l b W 9 2 Z W Q l M j B P d G h l c i U y M E N v b H V t b n M 8 L 0 l 0 Z W 1 Q Y X R o P j w v S X R l b U x v Y 2 F 0 a W 9 u P j x T d G F i b G V F b n R y a W V z I C 8 + P C 9 J d G V t P j x J d G V t P j x J d G V t T G 9 j Y X R p b 2 4 + P E l 0 Z W 1 U e X B l P k Z v c m 1 1 b G E 8 L 0 l 0 Z W 1 U e X B l P j x J d G V t U G F 0 a D 5 T Z W N 0 a W 9 u M S 9 B d X R v L X B v c H V s Y X R l J T I w U 3 B l Y 2 l m a W M l M j B B Y 3 R p b 2 5 z P C 9 J d G V t U G F 0 a D 4 8 L 0 l 0 Z W 1 M b 2 N h d G l v b j 4 8 U 3 R h Y m x l R W 5 0 c m l l c z 4 8 R W 5 0 c n k g V H l w Z T 0 i Q n V m Z m V y T m V 4 d F J l Z n J l c 2 g i I F Z h b H V l P S J s M S I g L z 4 8 R W 5 0 c n k g V H l w Z T 0 i U m V z d W x 0 V H l w Z S I g V m F s d W U 9 I n N U Y W J s Z S I g L z 4 8 R W 5 0 c n k g V H l w Z T 0 i T m F t Z V V w Z G F 0 Z W R B Z n R l c k Z p b G w i I F Z h b H V l P S J s M C I g L z 4 8 R W 5 0 c n k g V H l w Z T 0 i R m l s b E V u Y W J s Z W Q i I F Z h b H V l P S J s M S I g L z 4 8 R W 5 0 c n k g V H l w Z T 0 i R m l s b E 9 i a m V j d F R 5 c G U i I F Z h b H V l P S J z V G F i b G U i I C 8 + P E V u d H J 5 I F R 5 c G U 9 I k Z p b G x U b 0 R h d G F N b 2 R l b E V u Y W J s Z W Q i I F Z h b H V l P S J s M C I g L z 4 8 R W 5 0 c n k g V H l w Z T 0 i R m l s b F R h c m d l d C I g V m F s d W U 9 I n N B d X R v X 3 B v c H V s Y X R l X 1 N w Z W N p Z m l j X 0 F j d G l v b n M 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l F 1 Z X J 5 S U Q i I F Z h b H V l P S J z Y m F l M z J k M z c t M 2 Q y Y S 0 0 Z j V j L W I 2 Z G I t N 2 Q 2 N m F i O T V l Y T c 0 I i A v P j x F b n R y e S B U e X B l P S J G a W x s V G F y Z 2 V 0 T m F t Z U N 1 c 3 R v b W l 6 Z W Q i I F Z h b H V l P S J s M S I g L z 4 8 R W 5 0 c n k g V H l w Z T 0 i T m F 2 a W d h d G l v b l N 0 Z X B O Y W 1 l I i B W Y W x 1 Z T 0 i c 0 5 h d m l n Y X R p b 2 4 i I C 8 + P E V u d H J 5 I F R 5 c G U 9 I k Z p b G x M Y X N 0 V X B k Y X R l Z C I g V m F s d W U 9 I m Q y M D I 1 L T A 5 L T E 5 V D E 0 O j E 2 O j E 0 L j E 1 M z I 2 O T N a I i A v P j x F b n R y e S B U e X B l P S J G a W x s R X J y b 3 J D b 3 V u d C I g V m F s d W U 9 I m w w I i A v P j x F b n R y e S B U e X B l P S J G a W x s R X J y b 3 J D b 2 R l I i B W Y W x 1 Z T 0 i c 1 V u a 2 5 v d 2 4 i I C 8 + P E V u d H J 5 I F R 5 c G U 9 I k Z p b G x D b 2 x 1 b W 5 U e X B l c y I g V m F s d W U 9 I n N C Z 0 1 B I i A v P j x F b n R y e S B U e X B l P S J G a W x s Q 2 9 1 b n Q i I F Z h b H V l P S J s N C I g L z 4 8 R W 5 0 c n k g V H l w Z T 0 i R m l s b E N v b H V t b k 5 h b W V z I i B W Y W x 1 Z T 0 i c 1 s m c X V v d D t T Q V 9 J R C Z x d W 9 0 O y w m c X V v d D t T Q V 9 J b m R l e C Z x d W 9 0 O y w m c X V v d D t T c G V j a W Z p Y y B B Y 3 R p b 2 4 m c X V v d D t d 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0 F 1 d G 8 t c G 9 w d W x h d G U g U 3 B l Y 2 l m a W M g Q W N 0 a W 9 u c y 9 B d X R v U m V t b 3 Z l Z E N v b H V t b n M x L n t T Q V 9 J R C w w f S Z x d W 9 0 O y w m c X V v d D t T Z W N 0 a W 9 u M S 9 B d X R v L X B v c H V s Y X R l I F N w Z W N p Z m l j I E F j d G l v b n M v Q X V 0 b 1 J l b W 9 2 Z W R D b 2 x 1 b W 5 z M S 5 7 U 0 F f S W 5 k Z X g s M X 0 m c X V v d D s s J n F 1 b 3 Q 7 U 2 V j d G l v b j E v Q X V 0 b y 1 w b 3 B 1 b G F 0 Z S B T c G V j a W Z p Y y B B Y 3 R p b 2 5 z L 0 F 1 d G 9 S Z W 1 v d m V k Q 2 9 s d W 1 u c z E u e 1 N w Z W N p Z m l j I E F j d G l v b i w y f S Z x d W 9 0 O 1 0 s J n F 1 b 3 Q 7 Q 2 9 s d W 1 u Q 2 9 1 b n Q m c X V v d D s 6 M y w m c X V v d D t L Z X l D b 2 x 1 b W 5 O Y W 1 l c y Z x d W 9 0 O z p b X S w m c X V v d D t D b 2 x 1 b W 5 J Z G V u d G l 0 a W V z J n F 1 b 3 Q 7 O l s m c X V v d D t T Z W N 0 a W 9 u M S 9 B d X R v L X B v c H V s Y X R l I F N w Z W N p Z m l j I E F j d G l v b n M v Q X V 0 b 1 J l b W 9 2 Z W R D b 2 x 1 b W 5 z M S 5 7 U 0 F f S U Q s M H 0 m c X V v d D s s J n F 1 b 3 Q 7 U 2 V j d G l v b j E v Q X V 0 b y 1 w b 3 B 1 b G F 0 Z S B T c G V j a W Z p Y y B B Y 3 R p b 2 5 z L 0 F 1 d G 9 S Z W 1 v d m V k Q 2 9 s d W 1 u c z E u e 1 N B X 0 l u Z G V 4 L D F 9 J n F 1 b 3 Q 7 L C Z x d W 9 0 O 1 N l Y 3 R p b 2 4 x L 0 F 1 d G 8 t c G 9 w d W x h d G U g U 3 B l Y 2 l m a W M g Q W N 0 a W 9 u c y 9 B d X R v U m V t b 3 Z l Z E N v b H V t b n M x L n t T c G V j a W Z p Y y B B Y 3 R p b 2 4 s M n 0 m c X V v d D t d L C Z x d W 9 0 O 1 J l b G F 0 a W 9 u c 2 h p c E l u Z m 8 m c X V v d D s 6 W 1 1 9 I i A v P j w v U 3 R h Y m x l R W 5 0 c m l l c z 4 8 L 0 l 0 Z W 0 + P E l 0 Z W 0 + P E l 0 Z W 1 M b 2 N h d G l v b j 4 8 S X R l b V R 5 c G U + R m 9 y b X V s Y T w v S X R l b V R 5 c G U + P E l 0 Z W 1 Q Y X R o P l N l Y 3 R p b 2 4 x L 0 F 1 d G 8 t c G 9 w d W x h d G U l M j B T c G V j a W Z p Y y U y M E F j d G l v b n M v U 2 9 1 c m N l P C 9 J d G V t U G F 0 a D 4 8 L 0 l 0 Z W 1 M b 2 N h d G l v b j 4 8 U 3 R h Y m x l R W 5 0 c m l l c y A v P j w v S X R l b T 4 8 S X R l b T 4 8 S X R l b U x v Y 2 F 0 a W 9 u P j x J d G V t V H l w Z T 5 G b 3 J t d W x h P C 9 J d G V t V H l w Z T 4 8 S X R l b V B h d G g + U 2 V j d G l v b j E v Q X V 0 b y 1 w b 3 B 1 b G F 0 Z S U y M F N w Z W N p Z m l j J T I w Q W N 0 a W 9 u c y 9 S Z W 1 v d m V k J T I w Q 2 9 s d W 1 u c z w v S X R l b V B h d G g + P C 9 J d G V t T G 9 j Y X R p b 2 4 + P F N 0 Y W J s Z U V u d H J p Z X M g L z 4 8 L 0 l 0 Z W 0 + P E l 0 Z W 0 + P E l 0 Z W 1 M b 2 N h d G l v b j 4 8 S X R l b V R 5 c G U + R m 9 y b X V s Y T w v S X R l b V R 5 c G U + P E l 0 Z W 1 Q Y X R o P l N l Y 3 R p b 2 4 x L 0 l u Z G l j Y X R v c n M v R m l s d G V y Z W Q l M j B S b 3 d z P C 9 J d G V t U G F 0 a D 4 8 L 0 l 0 Z W 1 M b 2 N h d G l v b j 4 8 U 3 R h Y m x l R W 5 0 c m l l c y A v P j w v S X R l b T 4 8 S X R l b T 4 8 S X R l b U x v Y 2 F 0 a W 9 u P j x J d G V t V H l w Z T 5 G b 3 J t d W x h P C 9 J d G V t V H l w Z T 4 8 S X R l b V B h d G g + U 2 V j d G l v b j E v S W 5 k a W N h d G 9 y c y 9 E d X B s a W N h d G V k J T I w Q 2 9 s d W 1 u P C 9 J d G V t U G F 0 a D 4 8 L 0 l 0 Z W 1 M b 2 N h d G l v b j 4 8 U 3 R h Y m x l R W 5 0 c m l l c y A v P j w v S X R l b T 4 8 S X R l b T 4 8 S X R l b U x v Y 2 F 0 a W 9 u P j x J d G V t V H l w Z T 5 G b 3 J t d W x h P C 9 J d G V t V H l w Z T 4 8 S X R l b V B h d G g + U 2 V j d G l v b j E v S W 5 k a W N h d G 9 y c y 9 T c G x p d C U y M E N v b H V t b i U y M G J 5 J T I w R G V s a W 1 p d G V y P C 9 J d G V t U G F 0 a D 4 8 L 0 l 0 Z W 1 M b 2 N h d G l v b j 4 8 U 3 R h Y m x l R W 5 0 c m l l c y A v P j w v S X R l b T 4 8 S X R l b T 4 8 S X R l b U x v Y 2 F 0 a W 9 u P j x J d G V t V H l w Z T 5 G b 3 J t d W x h P C 9 J d G V t V H l w Z T 4 8 S X R l b V B h d G g + U 2 V j d G l v b j E v S W 5 k a W N h d G 9 y c y 9 D a G F u Z 2 V k J T I w V H l w Z T w v S X R l b V B h d G g + P C 9 J d G V t T G 9 j Y X R p b 2 4 + P F N 0 Y W J s Z U V u d H J p Z X M g L z 4 8 L 0 l 0 Z W 0 + P E l 0 Z W 0 + P E l 0 Z W 1 M b 2 N h d G l v b j 4 8 S X R l b V R 5 c G U + R m 9 y b X V s Y T w v S X R l b V R 5 c G U + P E l 0 Z W 1 Q Y X R o P l N l Y 3 R p b 2 4 x L 0 l u Z G l j Y X R v c n M v U m V t b 3 Z l Z C U y M E N v b H V t b n M 8 L 0 l 0 Z W 1 Q Y X R o P j w v S X R l b U x v Y 2 F 0 a W 9 u P j x T d G F i b G V F b n R y a W V z I C 8 + P C 9 J d G V t P j x J d G V t P j x J d G V t T G 9 j Y X R p b 2 4 + P E l 0 Z W 1 U e X B l P k Z v c m 1 1 b G E 8 L 0 l 0 Z W 1 U e X B l P j x J d G V t U G F 0 a D 5 T Z W N 0 a W 9 u M S 9 J b m R p Y 2 F 0 b 3 J z L 1 J l b m F t Z W Q l M j B D b 2 x 1 b W 5 z P C 9 J d G V t U G F 0 a D 4 8 L 0 l 0 Z W 1 M b 2 N h d G l v b j 4 8 U 3 R h Y m x l R W 5 0 c m l l c y A v P j w v S X R l b T 4 8 S X R l b T 4 8 S X R l b U x v Y 2 F 0 a W 9 u P j x J d G V t V H l w Z T 5 G b 3 J t d W x h P C 9 J d G V t V H l w Z T 4 8 S X R l b V B h d G g + U 2 V j d G l v b j E v Q 2 9 u d G F j d H M v Q 2 h h b m d l Z C U y M F R 5 c G U 8 L 0 l 0 Z W 1 Q Y X R o P j w v S X R l b U x v Y 2 F 0 a W 9 u P j x T d G F i b G V F b n R y a W V z I C 8 + P C 9 J d G V t P j x J d G V t P j x J d G V t T G 9 j Y X R p b 2 4 + P E l 0 Z W 1 U e X B l P k Z v c m 1 1 b G E 8 L 0 l 0 Z W 1 U e X B l P j x J d G V t U G F 0 a D 5 T Z W N 0 a W 9 u M S 9 J b m R l e D w v S X R l b V B h d G g + P C 9 J d G V t T G 9 j Y X R p b 2 4 + P F N 0 Y W J s Z U V u d H J p Z X M + P E V u d H J 5 I F R 5 c G U 9 I k Z p b G x F b m F i b G V k I i B W Y W x 1 Z T 0 i b D E i I C 8 + P E V u d H J 5 I F R 5 c G U 9 I k Z p b G x P Y m p l Y 3 R U e X B l I i B W Y W x 1 Z T 0 i c 1 R h Y m x l 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S I g L z 4 8 R W 5 0 c n k g V H l w Z T 0 i U m V j b 3 Z l c n l U Y X J n Z X R T a G V l d C I g V m F s d W U 9 I n N T c G V j a W Z p Y y B B Y 3 R p b 2 5 z I i A v P j x F b n R y e S B U e X B l P S J S Z W N v d m V y e V R h c m d l d E N v b H V t b i I g V m F s d W U 9 I m w x I i A v P j x F b n R y e S B U e X B l P S J S Z W N v d m V y e V R h c m d l d F J v d y I g V m F s d W U 9 I m w x I i A v P j x F b n R y e S B U e X B l P S J R d W V y e U l E I i B W Y W x 1 Z T 0 i c 2 I 0 N j l l N D l j L T V m M z k t N D E 3 N S 1 i M T k w L T E 4 O G Y 3 O T E 4 M j M 2 M C I g L z 4 8 R W 5 0 c n k g V H l w Z T 0 i T m F 2 a W d h d G l v b l N 0 Z X B O Y W 1 l I i B W Y W x 1 Z T 0 i c 0 5 h d m l n Y X R p b 2 4 i I C 8 + P E V u d H J 5 I F R 5 c G U 9 I k Z p b G x U Y X J n Z X Q i I F Z h b H V l P S J z S W 5 k Z X g i I C 8 + P E V u d H J 5 I F R 5 c G U 9 I k Z p b G x M Y X N 0 V X B k Y X R l Z C I g V m F s d W U 9 I m Q y M D I 1 L T A 5 L T E 5 V D E 0 O j E 1 O j U 1 L j I 0 N D c 1 N T d a I i A v P j x F b n R y e S B U e X B l P S J G a W x s Q 2 9 s d W 1 u V H l w Z X M i I F Z h b H V l P S J z Q X d N R 0 F B W U R B Q U F B I i A v P j x F b n R y e S B U e X B l P S J G a W x s Q 2 9 s d W 1 u T m F t Z X M i I F Z h b H V l P S J z W y Z x d W 9 0 O 0 N v b X B s a W F u Y 2 U g W W V h c i Z x d W 9 0 O y w m c X V v d D t D b G F p b W F u d F 9 J R C Z x d W 9 0 O y w m c X V v d D t D R U l Q X 0 l E J n F 1 b 3 Q 7 L C Z x d W 9 0 O 0 l u Z F 9 J R C Z x d W 9 0 O y w m c X V v d D t T Q V 9 J R C Z x d W 9 0 O y w m c X V v d D t T Q V 9 J b m R l e C Z x d W 9 0 O y w m c X V v d D t J b m R p Y 2 F 0 b 3 I m c X V v d D s s J n F 1 b 3 Q 7 U 3 B l Y 2 l m a W M g Q W N 0 a W 9 u J n F 1 b 3 Q 7 L C Z x d W 9 0 O 0 N F V E E g Q 2 F 0 Z W d v c n k 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J b m R l e C 9 D a G F u Z 2 V k I F R 5 c G U u e 0 N F S V B f S U Q g L S B D b 3 B 5 L j E s N 3 0 m c X V v d D s s J n F 1 b 3 Q 7 U 2 V j d G l v b j E v S W 5 k Z X g v Q 2 h h b m d l Z C B U e X B l L n t D R U l Q X 0 l E I C 0 g Q 2 9 w e S 4 y L D h 9 J n F 1 b 3 Q 7 L C Z x d W 9 0 O 1 N l Y 3 R p b 2 4 x L 0 l u Z G V 4 L 1 V u c G l 2 b 3 R l Z C B D b 2 x 1 b W 5 z L n t D R U l Q X 0 l E L D l 9 J n F 1 b 3 Q 7 L C Z x d W 9 0 O 1 N l Y 3 R p b 2 4 x L 0 l u Z G V 4 L 1 V u c G l 2 b 3 R l Z C B D b 2 x 1 b W 5 z L n t J b m R f S U Q s M H 0 m c X V v d D s s J n F 1 b 3 Q 7 U 2 V j d G l v b j E v S W 5 k Z X g v S W 5 z Z X J 0 Z W Q g T W V y Z 2 V k I E N v b H V t b i 5 7 U 0 F f S U Q s M T J 9 J n F 1 b 3 Q 7 L C Z x d W 9 0 O 1 N l Y 3 R p b 2 4 x L 0 l u Z G V 4 L 0 N o Y W 5 n Z W Q g V H l w Z S 5 7 U 0 F f S W 5 k Z X g s M X 0 m c X V v d D s s J n F 1 b 3 Q 7 U 2 V j d G l v b j E v S W 5 k Z X g v V W 5 w a X Z v d G V k I E N v b H V t b n M u e 0 l u Z G l j Y X R v c i w x f S Z x d W 9 0 O y w m c X V v d D t T Z W N 0 a W 9 u M S 9 J b m R l e C 9 V b n B p d m 9 0 Z W Q g Q 2 9 s d W 1 u c y 5 7 V m F s d W U s M T F 9 J n F 1 b 3 Q 7 L C Z x d W 9 0 O 1 N l Y 3 R p b 2 4 x L 0 l u Z G V 4 L 1 V u c G l 2 b 3 R l Z C B D b 2 x 1 b W 5 z L n t D R V R B I E N h d G V n b 3 J 5 L D J 9 J n F 1 b 3 Q 7 X S w m c X V v d D t D b 2 x 1 b W 5 D b 3 V u d C Z x d W 9 0 O z o 5 L C Z x d W 9 0 O 0 t l e U N v b H V t b k 5 h b W V z J n F 1 b 3 Q 7 O l t d L C Z x d W 9 0 O 0 N v b H V t b k l k Z W 5 0 a X R p Z X M m c X V v d D s 6 W y Z x d W 9 0 O 1 N l Y 3 R p b 2 4 x L 0 l u Z G V 4 L 0 N o Y W 5 n Z W Q g V H l w Z S 5 7 Q 0 V J U F 9 J R C A t I E N v c H k u M S w 3 f S Z x d W 9 0 O y w m c X V v d D t T Z W N 0 a W 9 u M S 9 J b m R l e C 9 D a G F u Z 2 V k I F R 5 c G U u e 0 N F S V B f S U Q g L S B D b 3 B 5 L j I s O H 0 m c X V v d D s s J n F 1 b 3 Q 7 U 2 V j d G l v b j E v S W 5 k Z X g v V W 5 w a X Z v d G V k I E N v b H V t b n M u e 0 N F S V B f S U Q s O X 0 m c X V v d D s s J n F 1 b 3 Q 7 U 2 V j d G l v b j E v S W 5 k Z X g v V W 5 w a X Z v d G V k I E N v b H V t b n M u e 0 l u Z F 9 J R C w w f S Z x d W 9 0 O y w m c X V v d D t T Z W N 0 a W 9 u M S 9 J b m R l e C 9 J b n N l c n R l Z C B N Z X J n Z W Q g Q 2 9 s d W 1 u L n t T Q V 9 J R C w x M n 0 m c X V v d D s s J n F 1 b 3 Q 7 U 2 V j d G l v b j E v S W 5 k Z X g v Q 2 h h b m d l Z C B U e X B l L n t T Q V 9 J b m R l e C w x f S Z x d W 9 0 O y w m c X V v d D t T Z W N 0 a W 9 u M S 9 J b m R l e C 9 V b n B p d m 9 0 Z W Q g Q 2 9 s d W 1 u c y 5 7 S W 5 k a W N h d G 9 y L D F 9 J n F 1 b 3 Q 7 L C Z x d W 9 0 O 1 N l Y 3 R p b 2 4 x L 0 l u Z G V 4 L 1 V u c G l 2 b 3 R l Z C B D b 2 x 1 b W 5 z L n t W Y W x 1 Z S w x M X 0 m c X V v d D s s J n F 1 b 3 Q 7 U 2 V j d G l v b j E v S W 5 k Z X g v V W 5 w a X Z v d G V k I E N v b H V t b n M u e 0 N F V E E g Q 2 F 0 Z W d v c n k s M n 0 m c X V v d D t d L C Z x d W 9 0 O 1 J l b G F 0 a W 9 u c 2 h p c E l u Z m 8 m c X V v d D s 6 W 1 1 9 I i A v P j x F b n R y e S B U e X B l P S J G a W x s R X J y b 3 J D b 3 V u d C I g V m F s d W U 9 I m w w I i A v P j x F b n R y e S B U e X B l P S J G a W x s R X J y b 3 J D b 2 R l I i B W Y W x 1 Z T 0 i c 1 V u a 2 5 v d 2 4 i I C 8 + P E V u d H J 5 I F R 5 c G U 9 I k Z p b G x D b 3 V u d C I g V m F s d W U 9 I m w 0 I i A v P j x F b n R y e S B U e X B l P S J B Z G R l Z F R v R G F 0 Y U 1 v Z G V s I i B W Y W x 1 Z T 0 i b D E i I C 8 + P C 9 T d G F i b G V F b n R y a W V z P j w v S X R l b T 4 8 S X R l b T 4 8 S X R l b U x v Y 2 F 0 a W 9 u P j x J d G V t V H l w Z T 5 G b 3 J t d W x h P C 9 J d G V t V H l w Z T 4 8 S X R l b V B h d G g + U 2 V j d G l v b j E v S W 5 k Z X g v U 2 9 1 c m N l P C 9 J d G V t U G F 0 a D 4 8 L 0 l 0 Z W 1 M b 2 N h d G l v b j 4 8 U 3 R h Y m x l R W 5 0 c m l l c y A v P j w v S X R l b T 4 8 S X R l b T 4 8 S X R l b U x v Y 2 F 0 a W 9 u P j x J d G V t V H l w Z T 5 G b 3 J t d W x h P C 9 J d G V t V H l w Z T 4 8 S X R l b V B h d G g + U 2 V j d G l v b j E v S W 5 k Z X g v V W 5 w a X Z v d G V k J T I w Q 2 9 s d W 1 u c z w v S X R l b V B h d G g + P C 9 J d G V t T G 9 j Y X R p b 2 4 + P F N 0 Y W J s Z U V u d H J p Z X M g L z 4 8 L 0 l 0 Z W 0 + P E l 0 Z W 0 + P E l 0 Z W 1 M b 2 N h d G l v b j 4 8 S X R l b V R 5 c G U + R m 9 y b X V s Y T w v S X R l b V R 5 c G U + P E l 0 Z W 1 Q Y X R o P l N l Y 3 R p b 2 4 x L 0 l u Z G V 4 L 1 N w b G l 0 J T I w Q 2 9 s d W 1 u J T I w Y n k l M j B E Z W x p b W l 0 Z X I 8 L 0 l 0 Z W 1 Q Y X R o P j w v S X R l b U x v Y 2 F 0 a W 9 u P j x T d G F i b G V F b n R y a W V z I C 8 + P C 9 J d G V t P j x J d G V t P j x J d G V t T G 9 j Y X R p b 2 4 + P E l 0 Z W 1 U e X B l P k Z v c m 1 1 b G E 8 L 0 l 0 Z W 1 U e X B l P j x J d G V t U G F 0 a D 5 T Z W N 0 a W 9 u M S 9 J b m R l e C 9 S Z W 9 y Z G V y Z W Q l M j B D b 2 x 1 b W 5 z P C 9 J d G V t U G F 0 a D 4 8 L 0 l 0 Z W 1 M b 2 N h d G l v b j 4 8 U 3 R h Y m x l R W 5 0 c m l l c y A v P j w v S X R l b T 4 8 S X R l b T 4 8 S X R l b U x v Y 2 F 0 a W 9 u P j x J d G V t V H l w Z T 5 G b 3 J t d W x h P C 9 J d G V t V H l w Z T 4 8 S X R l b V B h d G g + U 2 V j d G l v b j E v S W 5 k Z X g v U m V t b 3 Z l Z C U y M E N v b H V t b n M 8 L 0 l 0 Z W 1 Q Y X R o P j w v S X R l b U x v Y 2 F 0 a W 9 u P j x T d G F i b G V F b n R y a W V z I C 8 + P C 9 J d G V t P j x J d G V t P j x J d G V t T G 9 j Y X R p b 2 4 + P E l 0 Z W 1 U e X B l P k Z v c m 1 1 b G E 8 L 0 l 0 Z W 1 U e X B l P j x J d G V t U G F 0 a D 5 T Z W N 0 a W 9 u M S 9 J b m R l e C 9 S Z W 9 y Z G V y Z W Q l M j B D b 2 x 1 b W 5 z M T w v S X R l b V B h d G g + P C 9 J d G V t T G 9 j Y X R p b 2 4 + P F N 0 Y W J s Z U V u d H J p Z X M g L z 4 8 L 0 l 0 Z W 0 + P E l 0 Z W 0 + P E l 0 Z W 1 M b 2 N h d G l v b j 4 8 S X R l b V R 5 c G U + R m 9 y b X V s Y T w v S X R l b V R 5 c G U + P E l 0 Z W 1 Q Y X R o P l N l Y 3 R p b 2 4 x L 0 l u Z G V 4 L 1 J l b m F t Z W Q l M j B D b 2 x 1 b W 5 z P C 9 J d G V t U G F 0 a D 4 8 L 0 l 0 Z W 1 M b 2 N h d G l v b j 4 8 U 3 R h Y m x l R W 5 0 c m l l c y A v P j w v S X R l b T 4 8 S X R l b T 4 8 S X R l b U x v Y 2 F 0 a W 9 u P j x J d G V t V H l w Z T 5 G b 3 J t d W x h P C 9 J d G V t V H l w Z T 4 8 S X R l b V B h d G g + U 2 V j d G l v b j E v S W 5 k Z X g v S W 5 z Z X J 0 Z W Q l M j B N Z X J n Z W Q l M j B D b 2 x 1 b W 4 8 L 0 l 0 Z W 1 Q Y X R o P j w v S X R l b U x v Y 2 F 0 a W 9 u P j x T d G F i b G V F b n R y a W V z I C 8 + P C 9 J d G V t P j x J d G V t P j x J d G V t T G 9 j Y X R p b 2 4 + P E l 0 Z W 1 U e X B l P k Z v c m 1 1 b G E 8 L 0 l 0 Z W 1 U e X B l P j x J d G V t U G F 0 a D 5 T Z W N 0 a W 9 u M S 9 J b m R l e C 9 S Z W 9 y Z G V y Z W Q l M j B D b 2 x 1 b W 5 z M j w v S X R l b V B h d G g + P C 9 J d G V t T G 9 j Y X R p b 2 4 + P F N 0 Y W J s Z U V u d H J p Z X M g L z 4 8 L 0 l 0 Z W 0 + P E l 0 Z W 0 + P E l 0 Z W 1 M b 2 N h d G l v b j 4 8 S X R l b V R 5 c G U + R m 9 y b X V s Y T w v S X R l b V R 5 c G U + P E l 0 Z W 1 Q Y X R o P l N l Y 3 R p b 2 4 x L 0 l u Z G V 4 L 1 J l b m F t Z W Q l M j B D b 2 x 1 b W 5 z M T w v S X R l b V B h d G g + P C 9 J d G V t T G 9 j Y X R p b 2 4 + P F N 0 Y W J s Z U V u d H J p Z X M g L z 4 8 L 0 l 0 Z W 0 + P E l 0 Z W 0 + P E l 0 Z W 1 M b 2 N h d G l v b j 4 8 S X R l b V R 5 c G U + R m 9 y b X V s Y T w v S X R l b V R 5 c G U + P E l 0 Z W 1 Q Y X R o P l N l Y 3 R p b 2 4 x L 0 l u Z G V 4 L 1 J l b W 9 2 Z W Q l M j B D b 2 x 1 b W 5 z M T w v S X R l b V B h d G g + P C 9 J d G V t T G 9 j Y X R p b 2 4 + P F N 0 Y W J s Z U V u d H J p Z X M g L z 4 8 L 0 l 0 Z W 0 + P E l 0 Z W 0 + P E l 0 Z W 1 M b 2 N h d G l v b j 4 8 S X R l b V R 5 c G U + R m 9 y b X V s Y T w v S X R l b V R 5 c G U + P E l 0 Z W 1 Q Y X R o P l N l Y 3 R p b 2 4 x L 0 l u Z G V 4 L 0 R 1 c G x p Y 2 F 0 Z W Q l M j B D b 2 x 1 b W 4 8 L 0 l 0 Z W 1 Q Y X R o P j w v S X R l b U x v Y 2 F 0 a W 9 u P j x T d G F i b G V F b n R y a W V z I C 8 + P C 9 J d G V t P j x J d G V t P j x J d G V t T G 9 j Y X R p b 2 4 + P E l 0 Z W 1 U e X B l P k Z v c m 1 1 b G E 8 L 0 l 0 Z W 1 U e X B l P j x J d G V t U G F 0 a D 5 T Z W N 0 a W 9 u M S 9 J b m R l e C 9 T c G x p d C U y M E N v b H V t b i U y M G J 5 J T I w R G V s a W 1 p d G V y M T w v S X R l b V B h d G g + P C 9 J d G V t T G 9 j Y X R p b 2 4 + P F N 0 Y W J s Z U V u d H J p Z X M g L z 4 8 L 0 l 0 Z W 0 + P E l 0 Z W 0 + P E l 0 Z W 1 M b 2 N h d G l v b j 4 8 S X R l b V R 5 c G U + R m 9 y b X V s Y T w v S X R l b V R 5 c G U + P E l 0 Z W 1 Q Y X R o P l N l Y 3 R p b 2 4 x L 0 l u Z G V 4 L 0 N o Y W 5 n Z W Q l M j B U e X B l P C 9 J d G V t U G F 0 a D 4 8 L 0 l 0 Z W 1 M b 2 N h d G l v b j 4 8 U 3 R h Y m x l R W 5 0 c m l l c y A v P j w v S X R l b T 4 8 S X R l b T 4 8 S X R l b U x v Y 2 F 0 a W 9 u P j x J d G V t V H l w Z T 5 G b 3 J t d W x h P C 9 J d G V t V H l w Z T 4 8 S X R l b V B h d G g + U 2 V j d G l v b j E v S W 5 k Z X g v U m V u Y W 1 l Z C U y M E N v b H V t b n M y P C 9 J d G V t U G F 0 a D 4 8 L 0 l 0 Z W 1 M b 2 N h d G l v b j 4 8 U 3 R h Y m x l R W 5 0 c m l l c y A v P j w v S X R l b T 4 8 S X R l b T 4 8 S X R l b U x v Y 2 F 0 a W 9 u P j x J d G V t V H l w Z T 5 G b 3 J t d W x h P C 9 J d G V t V H l w Z T 4 8 S X R l b V B h d G g + U 2 V j d G l v b j E v S W 5 k Z X g v U m V v c m R l c m V k J T I w Q 2 9 s d W 1 u c z M 8 L 0 l 0 Z W 1 Q Y X R o P j w v S X R l b U x v Y 2 F 0 a W 9 u P j x T d G F i b G V F b n R y a W V z I C 8 + P C 9 J d G V t P j x J d G V t P j x J d G V t T G 9 j Y X R p b 2 4 + P E l 0 Z W 1 U e X B l P k Z v c m 1 1 b G E 8 L 0 l 0 Z W 1 U e X B l P j x J d G V t U G F 0 a D 5 T Z W N 0 a W 9 u M S 9 T c G V j a W Z p Y y U y M E F j d G l v b n M 8 L 0 l 0 Z W 1 Q Y X R o P j w v S X R l b U x v Y 2 F 0 a W 9 u P j x T d G F i b G V F b n R y a W V z P j x F b n R y e S B U e X B l P S J J c 1 B y a X Z h d G U i I F Z h b H V l P S J s M C I g L z 4 8 R W 5 0 c n k g V H l w Z T 0 i T m F 2 a W d h d G l v b l N 0 Z X B O Y W 1 l I i B W Y W x 1 Z T 0 i c 0 5 h d m l n Y X R p b 2 4 i I C 8 + P E V u d H J 5 I F R 5 c G U 9 I k Z p b G x F b m F i b G V k I i B W Y W x 1 Z T 0 i b D E i I C 8 + P E V u d H J 5 I F R 5 c G U 9 I k Z p b G x P Y m p l Y 3 R U e X B l I i B W Y W x 1 Z T 0 i c 1 R h Y m x l I i A v P j x F b n R y e S B U e X B l P S J G a W x s V G 9 E Y X R h T W 9 k Z W x F b m F i b G V k I i B W Y W x 1 Z T 0 i b D E i I C 8 + P E V u d H J 5 I F R 5 c G U 9 I k 5 h b W V V c G R h d G V k Q W Z 0 Z X J G a W x s I i B W Y W x 1 Z T 0 i b D A i I C 8 + P E V u d H J 5 I F R 5 c G U 9 I l J l c 3 V s d F R 5 c G U i I F Z h b H V l P S J z V G F i b G U i I C 8 + P E V u d H J 5 I F R 5 c G U 9 I k J 1 Z m Z l c k 5 l e H R S Z W Z y Z X N o I i B W Y W x 1 Z T 0 i b D E i I C 8 + P E V u d H J 5 I F R 5 c G U 9 I k Z p b G x l Z E N v b X B s Z X R l U m V z d W x 0 V G 9 X b 3 J r c 2 h l Z X Q i I F Z h b H V l P S J s M S I g L z 4 8 R W 5 0 c n k g V H l w Z T 0 i U X V l c n l J R C I g V m F s d W U 9 I n M 1 Y T R h Z W Y 3 N S 0 w N D J k L T Q 1 M z A t O T I 5 M S 0 0 O T l l M D V i N D A 0 N m E i I C 8 + P E V u d H J 5 I F R 5 c G U 9 I k Z p b G x M Y X N 0 V X B k Y X R l Z C I g V m F s d W U 9 I m Q y M D I 1 L T A 5 L T E 5 V D E 0 O j E 2 O j A 1 L j U w N z Q 5 N z Z a I i A v P j x F b n R y e S B U e X B l P S J G a W x s Q 2 9 s d W 1 u V H l w Z X M i I F Z h b H V l P S J z Q U F B Q U F B Q U F B Q U F B Q U F B Q U F B Q U F B Q U F B Q U F B P S I g L z 4 8 R W 5 0 c n k g V H l w Z T 0 i R m l s b E N v b H V t b k 5 h b W V z I i B W Y W x 1 Z T 0 i c 1 s m c X V v d D t T Q V 9 J R C Z x d W 9 0 O y w m c X V v d D t T c G V j a W Z p Y y B B Y 3 R p b 2 4 m c X V v d D s s J n F 1 b 3 Q 7 T G 9 u Z y B E Z X N j c m l w d G l v b i Z x d W 9 0 O y w m c X V v d D t S Z X N v d X J j Z S B D Y X R l Z 2 9 y e S Z x d W 9 0 O y w m c X V v d D t Q c m 9 n c m F t I F R 5 c G U m c X V v d D s s J n F 1 b 3 Q 7 U H J v Z 3 J h b S B O Y W 1 l J n F 1 b 3 Q 7 L C Z x d W 9 0 O 0 l u c H V 0 I E 1 l d H J p Y y A x J n F 1 b 3 Q 7 L C Z x d W 9 0 O 0 l u c H V 0 I E 1 l d H J p Y y A y J n F 1 b 3 Q 7 L C Z x d W 9 0 O 0 l u c H V 0 I E 1 l d H J p Y y A z J n F 1 b 3 Q 7 L C Z x d W 9 0 O 0 9 1 d H B 1 d C B N Z X R y a W M g M S Z x d W 9 0 O y w m c X V v d D t P d X R w d X Q g T W V 0 c m l j I D I m c X V v d D s s J n F 1 b 3 Q 7 T 3 V 0 c H V 0 I E 1 l d H J p Y y A z J n F 1 b 3 Q 7 L C Z x d W 9 0 O 1 d o Y X Q g a X M g d G h l I G V 4 c G V j d G V k I G V m Z m V j d C B v Z i B 0 a G l z I H N w Z W N p Z m l j I G F j d G l v b i B v b i B o a W d o b H k g a W 1 w Y W N 0 Z W Q g Y 2 9 t b X V u a X R p Z X M g Y W 5 k I H Z 1 b G 5 l c m F i b G U g c G 9 w d W x h d G l v b n M / J n F 1 b 3 Q 7 L C Z x d W 9 0 O 0 h v d y B 3 a W x s I H R o Z S B z c G V j a W Z p Y y B h Y 3 R p b 2 4 g Y W 5 k I G l 0 c y B y Z X N v d X J j Z X M g Y m U g Z 2 9 2 Z X J u Z W Q g Y n k g K G l m I G F w c G x p Y 2 F i b G U p L C B z Z X J 2 Z S w g b 3 I g Y m V u Z W Z p d C B o a W d o b H k g a W 1 w Y W N 0 Z W Q g Y 2 9 t b X V u a X R p Z X M g b 3 I g d n V s b m V y Y W J s Z S B w b 3 B 1 b G F 0 a W 9 u c y w g a W Y g Y X Q g Y W x s P y Z x d W 9 0 O y w m c X V v d D t X a G F 0 I G F y Z S B 0 a G U g c m l z a 3 M g b 2 Y g d G h p c y B z c G V j a W Z p Y y B h Y 3 R p b 2 4 g d G 8 g a G l n a G x 5 I G l t c G F j d G V k I G N v b W 1 1 b m l 0 a W V z I G F u Z C B 2 d W x u Z X J h Y m x l I H B v c H V s Y X R p b 2 5 z L C B p Z i B h b n k / I E h v d y B k b 2 V z I H R o Z S B 1 d G l s a X R 5 I G l u d G V u Z C B 0 b y B y Z W R 1 Y 2 U g d G h l c 2 U g c m l z a 3 M / J n F 1 b 3 Q 7 L C Z x d W 9 0 O 1 d p b G w g c m V z b 3 V y Y 2 V z I G J l I G x v Y 2 F 0 Z W Q g a W 4 g a G l n a G x 5 I G l t c G F j d G V k I G N v b W 1 1 b m l 0 a W V z I G 9 y I H Z 1 b G 5 l c m F i b G U g c G 9 w d W x h d G l v b n M / I C h Z L 0 4 v T m 9 0 I E F w c G x p Y 2 F i b G U p J n F 1 b 3 Q 7 L C Z x d W 9 0 O 1 d o Y X Q g a X M g d G h l I G d l b m V y Y W w g b G 9 j Y X R p b 2 4 g b 2 Y g d G h p c y B z c G V j a W Z p Y y B h Y 3 R p b 2 4 g Y W 5 k I G l 0 c y B y Z X N v d X J j Z X M g K G l m I G F w c G x p Y 2 F i b G U p P y Z x d W 9 0 O y w m c X V v d D t X a G F 0 I G l z I H R o Z S B 0 a W 1 p b m c g b 2 Y g d G h p c y B z c G V j a W Z p Y y B h Y 3 R p b 2 4 / J n F 1 b 3 Q 7 L C Z x d W 9 0 O 1 d o Y X Q g a X M g d G h l I G V z d G l t Y X R l Z C B j b 3 N 0 I G 9 m I H R o a X M g c 3 B l Y 2 l m a W M g Y W N 0 a W 9 u P y Z x d W 9 0 O y w m c X V v d D t X a G F 0 I G 9 0 a G V y I G J l b m V m a X R z I G R v Z X M g d G h l I H N w Z W N p Z m l j I G F j d G l v b i B i c m l u Z y B 0 a G F 0 I G l z b l x 1 M D A y N 3 Q g Y 2 9 2 Z X J l Z C B i e S B 0 a G U g b G l z d G V k I G 1 l d H J p Y 3 M / I C h v c H R p b 2 5 h b C k m c X V v d D t d I i A v P j x F b n R y e S B U e X B l P S J G a W x s V G F y Z 2 V 0 I i B W Y W x 1 Z T 0 i c 1 N w Z W N p Z m l j X 0 F j d G l v b n M i I C 8 + P E V u d H J 5 I F R 5 c G U 9 I k Z p b G x T d G F 0 d X M i I F Z h b H V l P S J z V 2 F p d G l u Z 0 Z v c k V 4 Y 2 V s U m V m c m V z a C I g L z 4 8 R W 5 0 c n k g V H l w Z T 0 i U m V s Y X R p b 2 5 z a G l w S W 5 m b 0 N v b n R h a W 5 l c i I g V m F s d W U 9 I n N 7 J n F 1 b 3 Q 7 Y 2 9 s d W 1 u Q 2 9 1 b n Q m c X V v d D s 6 M j A s J n F 1 b 3 Q 7 a 2 V 5 Q 2 9 s d W 1 u T m F t Z X M m c X V v d D s 6 W 1 0 s J n F 1 b 3 Q 7 c X V l c n l S Z W x h d G l v b n N o a X B z J n F 1 b 3 Q 7 O l t d L C Z x d W 9 0 O 2 N v b H V t b k l k Z W 5 0 a X R p Z X M m c X V v d D s 6 W y Z x d W 9 0 O 1 N l Y 3 R p b 2 4 x L 1 N w Z W N p Z m l j I E F j d G l v b n M v U 2 9 1 c m N l L n t T Q V 9 J R C w w f S Z x d W 9 0 O y w m c X V v d D t T Z W N 0 a W 9 u M S 9 T c G V j a W Z p Y y B B Y 3 R p b 2 5 z L 1 N v d X J j Z S 5 7 U 3 B l Y 2 l m a W M g Q W N 0 a W 9 u L D F 9 J n F 1 b 3 Q 7 L C Z x d W 9 0 O 1 N l Y 3 R p b 2 4 x L 1 N w Z W N p Z m l j I E F j d G l v b n M v U 2 9 1 c m N l L n t M b 2 5 n I E R l c 2 N y a X B 0 a W 9 u L D J 9 J n F 1 b 3 Q 7 L C Z x d W 9 0 O 1 N l Y 3 R p b 2 4 x L 1 N w Z W N p Z m l j I E F j d G l v b n M v U 2 9 1 c m N l L n t S Z X N v d X J j Z S B D Y X R l Z 2 9 y e S w z f S Z x d W 9 0 O y w m c X V v d D t T Z W N 0 a W 9 u M S 9 T c G V j a W Z p Y y B B Y 3 R p b 2 5 z L 1 N v d X J j Z S 5 7 U H J v Z 3 J h b S B U e X B l L D R 9 J n F 1 b 3 Q 7 L C Z x d W 9 0 O 1 N l Y 3 R p b 2 4 x L 1 N w Z W N p Z m l j I E F j d G l v b n M v U 2 9 1 c m N l L n t Q c m 9 n c m F t I E 5 h b W U s N X 0 m c X V v d D s s J n F 1 b 3 Q 7 U 2 V j d G l v b j E v U 3 B l Y 2 l m a W M g Q W N 0 a W 9 u c y 9 T b 3 V y Y 2 U u e 0 l u c H V 0 I E 1 l d H J p Y y A x L D Z 9 J n F 1 b 3 Q 7 L C Z x d W 9 0 O 1 N l Y 3 R p b 2 4 x L 1 N w Z W N p Z m l j I E F j d G l v b n M v U 2 9 1 c m N l L n t J b n B 1 d C B N Z X R y a W M g M i w 3 f S Z x d W 9 0 O y w m c X V v d D t T Z W N 0 a W 9 u M S 9 T c G V j a W Z p Y y B B Y 3 R p b 2 5 z L 1 N v d X J j Z S 5 7 S W 5 w d X Q g T W V 0 c m l j I D M s O H 0 m c X V v d D s s J n F 1 b 3 Q 7 U 2 V j d G l v b j E v U 3 B l Y 2 l m a W M g Q W N 0 a W 9 u c y 9 T b 3 V y Y 2 U u e 0 9 1 d H B 1 d C B N Z X R y a W M g M S w 5 f S Z x d W 9 0 O y w m c X V v d D t T Z W N 0 a W 9 u M S 9 T c G V j a W Z p Y y B B Y 3 R p b 2 5 z L 1 N v d X J j Z S 5 7 T 3 V 0 c H V 0 I E 1 l d H J p Y y A y L D E w f S Z x d W 9 0 O y w m c X V v d D t T Z W N 0 a W 9 u M S 9 T c G V j a W Z p Y y B B Y 3 R p b 2 5 z L 1 N v d X J j Z S 5 7 T 3 V 0 c H V 0 I E 1 l d H J p Y y A z L D E x f S Z x d W 9 0 O y w m c X V v d D t T Z W N 0 a W 9 u M S 9 T c G V j a W Z p Y y B B Y 3 R p b 2 5 z L 1 N v d X J j Z S 5 7 V 2 h h d C B p c y B 0 a G U g Z X h w Z W N 0 Z W Q g Z W Z m Z W N 0 I G 9 m I H R o a X M g c 3 B l Y 2 l m a W M g Y W N 0 a W 9 u I G 9 u I G h p Z 2 h s e S B p b X B h Y 3 R l Z C B j b 2 1 t d W 5 p d G l l c y B h b m Q g d n V s b m V y Y W J s Z S B w b 3 B 1 b G F 0 a W 9 u c z 8 s M T J 9 J n F 1 b 3 Q 7 L C Z x d W 9 0 O 1 N l Y 3 R p b 2 4 x L 1 N w Z W N p Z m l j I E F j d G l v b n M v U 2 9 1 c m N l L n t I b 3 c g d 2 l s b C B 0 a G U g c 3 B l Y 2 l m a W M g Y W N 0 a W 9 u I G F u Z C B p d H M g c m V z b 3 V y Y 2 V z I G J l I G d v d m V y b m V k I G J 5 I C h p Z i B h c H B s a W N h Y m x l K S w g c 2 V y d m U s I G 9 y I G J l b m V m a X Q g a G l n a G x 5 I G l t c G F j d G V k I G N v b W 1 1 b m l 0 a W V z I G 9 y I H Z 1 b G 5 l c m F i b G U g c G 9 w d W x h d G l v b n M s I G l m I G F 0 I G F s b D 8 s M T N 9 J n F 1 b 3 Q 7 L C Z x d W 9 0 O 1 N l Y 3 R p b 2 4 x L 1 N w Z W N p Z m l j I E F j d G l v b n M v U 2 9 1 c m N l L n t X a G F 0 I G F y Z S B 0 a G U g c m l z a 3 M g b 2 Y g d G h p c y B z c G V j a W Z p Y y B h Y 3 R p b 2 4 g d G 8 g a G l n a G x 5 I G l t c G F j d G V k I G N v b W 1 1 b m l 0 a W V z I G F u Z C B 2 d W x u Z X J h Y m x l I H B v c H V s Y X R p b 2 5 z L C B p Z i B h b n k / I E h v d y B k b 2 V z I H R o Z S B 1 d G l s a X R 5 I G l u d G V u Z C B 0 b y B y Z W R 1 Y 2 U g d G h l c 2 U g c m l z a 3 M / L D E 0 f S Z x d W 9 0 O y w m c X V v d D t T Z W N 0 a W 9 u M S 9 T c G V j a W Z p Y y B B Y 3 R p b 2 5 z L 1 N v d X J j Z S 5 7 V 2 l s b C B y Z X N v d X J j Z X M g Y m U g b G 9 j Y X R l Z C B p b i B o a W d o b H k g a W 1 w Y W N 0 Z W Q g Y 2 9 t b X V u a X R p Z X M g b 3 I g d n V s b m V y Y W J s Z S B w b 3 B 1 b G F 0 a W 9 u c z 8 g K F k v T i 9 O b 3 Q g Q X B w b G l j Y W J s Z S k s M T V 9 J n F 1 b 3 Q 7 L C Z x d W 9 0 O 1 N l Y 3 R p b 2 4 x L 1 N w Z W N p Z m l j I E F j d G l v b n M v U 2 9 1 c m N l L n t X a G F 0 I G l z I H R o Z S B n Z W 5 l c m F s I G x v Y 2 F 0 a W 9 u I G 9 m I H R o a X M g c 3 B l Y 2 l m a W M g Y W N 0 a W 9 u I G F u Z C B p d H M g c m V z b 3 V y Y 2 V z I C h p Z i B h c H B s a W N h Y m x l K T 8 s M T Z 9 J n F 1 b 3 Q 7 L C Z x d W 9 0 O 1 N l Y 3 R p b 2 4 x L 1 N w Z W N p Z m l j I E F j d G l v b n M v U 2 9 1 c m N l L n t X a G F 0 I G l z I H R o Z S B 0 a W 1 p b m c g b 2 Y g d G h p c y B z c G V j a W Z p Y y B h Y 3 R p b 2 4 / L D E 3 f S Z x d W 9 0 O y w m c X V v d D t T Z W N 0 a W 9 u M S 9 T c G V j a W Z p Y y B B Y 3 R p b 2 5 z L 1 N v d X J j Z S 5 7 V 2 h h d C B p c y B 0 a G U g Z X N 0 a W 1 h d G V k I G N v c 3 Q g b 2 Y g d G h p c y B z c G V j a W Z p Y y B h Y 3 R p b 2 4 / L D E 4 f S Z x d W 9 0 O y w m c X V v d D t T Z W N 0 a W 9 u M S 9 T c G V j a W Z p Y y B B Y 3 R p b 2 5 z L 1 N v d X J j Z S 5 7 V 2 h h d C B v d G h l c i B i Z W 5 l Z m l 0 c y B k b 2 V z I H R o Z S B z c G V j a W Z p Y y B h Y 3 R p b 2 4 g Y n J p b m c g d G h h d C B p c 2 5 c d T A w M j d 0 I G N v d m V y Z W Q g Y n k g d G h l I G x p c 3 R l Z C B t Z X R y a W N z P y A o b 3 B 0 a W 9 u Y W w p L D E 5 f S Z x d W 9 0 O 1 0 s J n F 1 b 3 Q 7 Q 2 9 s d W 1 u Q 2 9 1 b n Q m c X V v d D s 6 M j A s J n F 1 b 3 Q 7 S 2 V 5 Q 2 9 s d W 1 u T m F t Z X M m c X V v d D s 6 W 1 0 s J n F 1 b 3 Q 7 Q 2 9 s d W 1 u S W R l b n R p d G l l c y Z x d W 9 0 O z p b J n F 1 b 3 Q 7 U 2 V j d G l v b j E v U 3 B l Y 2 l m a W M g Q W N 0 a W 9 u c y 9 T b 3 V y Y 2 U u e 1 N B X 0 l E L D B 9 J n F 1 b 3 Q 7 L C Z x d W 9 0 O 1 N l Y 3 R p b 2 4 x L 1 N w Z W N p Z m l j I E F j d G l v b n M v U 2 9 1 c m N l L n t T c G V j a W Z p Y y B B Y 3 R p b 2 4 s M X 0 m c X V v d D s s J n F 1 b 3 Q 7 U 2 V j d G l v b j E v U 3 B l Y 2 l m a W M g Q W N 0 a W 9 u c y 9 T b 3 V y Y 2 U u e 0 x v b m c g R G V z Y 3 J p c H R p b 2 4 s M n 0 m c X V v d D s s J n F 1 b 3 Q 7 U 2 V j d G l v b j E v U 3 B l Y 2 l m a W M g Q W N 0 a W 9 u c y 9 T b 3 V y Y 2 U u e 1 J l c 2 9 1 c m N l I E N h d G V n b 3 J 5 L D N 9 J n F 1 b 3 Q 7 L C Z x d W 9 0 O 1 N l Y 3 R p b 2 4 x L 1 N w Z W N p Z m l j I E F j d G l v b n M v U 2 9 1 c m N l L n t Q c m 9 n c m F t I F R 5 c G U s N H 0 m c X V v d D s s J n F 1 b 3 Q 7 U 2 V j d G l v b j E v U 3 B l Y 2 l m a W M g Q W N 0 a W 9 u c y 9 T b 3 V y Y 2 U u e 1 B y b 2 d y Y W 0 g T m F t Z S w 1 f S Z x d W 9 0 O y w m c X V v d D t T Z W N 0 a W 9 u M S 9 T c G V j a W Z p Y y B B Y 3 R p b 2 5 z L 1 N v d X J j Z S 5 7 S W 5 w d X Q g T W V 0 c m l j I D E s N n 0 m c X V v d D s s J n F 1 b 3 Q 7 U 2 V j d G l v b j E v U 3 B l Y 2 l m a W M g Q W N 0 a W 9 u c y 9 T b 3 V y Y 2 U u e 0 l u c H V 0 I E 1 l d H J p Y y A y L D d 9 J n F 1 b 3 Q 7 L C Z x d W 9 0 O 1 N l Y 3 R p b 2 4 x L 1 N w Z W N p Z m l j I E F j d G l v b n M v U 2 9 1 c m N l L n t J b n B 1 d C B N Z X R y a W M g M y w 4 f S Z x d W 9 0 O y w m c X V v d D t T Z W N 0 a W 9 u M S 9 T c G V j a W Z p Y y B B Y 3 R p b 2 5 z L 1 N v d X J j Z S 5 7 T 3 V 0 c H V 0 I E 1 l d H J p Y y A x L D l 9 J n F 1 b 3 Q 7 L C Z x d W 9 0 O 1 N l Y 3 R p b 2 4 x L 1 N w Z W N p Z m l j I E F j d G l v b n M v U 2 9 1 c m N l L n t P d X R w d X Q g T W V 0 c m l j I D I s M T B 9 J n F 1 b 3 Q 7 L C Z x d W 9 0 O 1 N l Y 3 R p b 2 4 x L 1 N w Z W N p Z m l j I E F j d G l v b n M v U 2 9 1 c m N l L n t P d X R w d X Q g T W V 0 c m l j I D M s M T F 9 J n F 1 b 3 Q 7 L C Z x d W 9 0 O 1 N l Y 3 R p b 2 4 x L 1 N w Z W N p Z m l j I E F j d G l v b n M v U 2 9 1 c m N l L n t X a G F 0 I G l z I H R o Z S B l e H B l Y 3 R l Z C B l Z m Z l Y 3 Q g b 2 Y g d G h p c y B z c G V j a W Z p Y y B h Y 3 R p b 2 4 g b 2 4 g a G l n a G x 5 I G l t c G F j d G V k I G N v b W 1 1 b m l 0 a W V z I G F u Z C B 2 d W x u Z X J h Y m x l I H B v c H V s Y X R p b 2 5 z P y w x M n 0 m c X V v d D s s J n F 1 b 3 Q 7 U 2 V j d G l v b j E v U 3 B l Y 2 l m a W M g Q W N 0 a W 9 u c y 9 T b 3 V y Y 2 U u e 0 h v d y B 3 a W x s I H R o Z S B z c G V j a W Z p Y y B h Y 3 R p b 2 4 g Y W 5 k I G l 0 c y B y Z X N v d X J j Z X M g Y m U g Z 2 9 2 Z X J u Z W Q g Y n k g K G l m I G F w c G x p Y 2 F i b G U p L C B z Z X J 2 Z S w g b 3 I g Y m V u Z W Z p d C B o a W d o b H k g a W 1 w Y W N 0 Z W Q g Y 2 9 t b X V u a X R p Z X M g b 3 I g d n V s b m V y Y W J s Z S B w b 3 B 1 b G F 0 a W 9 u c y w g a W Y g Y X Q g Y W x s P y w x M 3 0 m c X V v d D s s J n F 1 b 3 Q 7 U 2 V j d G l v b j E v U 3 B l Y 2 l m a W M g Q W N 0 a W 9 u c y 9 T b 3 V y Y 2 U u e 1 d o Y X Q g Y X J l I H R o Z S B y a X N r c y B v Z i B 0 a G l z I H N w Z W N p Z m l j I G F j d G l v b i B 0 b y B o a W d o b H k g a W 1 w Y W N 0 Z W Q g Y 2 9 t b X V u a X R p Z X M g Y W 5 k I H Z 1 b G 5 l c m F i b G U g c G 9 w d W x h d G l v b n M s I G l m I G F u e T 8 g S G 9 3 I G R v Z X M g d G h l I H V 0 a W x p d H k g a W 5 0 Z W 5 k I H R v I H J l Z H V j Z S B 0 a G V z Z S B y a X N r c z 8 s M T R 9 J n F 1 b 3 Q 7 L C Z x d W 9 0 O 1 N l Y 3 R p b 2 4 x L 1 N w Z W N p Z m l j I E F j d G l v b n M v U 2 9 1 c m N l L n t X a W x s I H J l c 2 9 1 c m N l c y B i Z S B s b 2 N h d G V k I G l u I G h p Z 2 h s e S B p b X B h Y 3 R l Z C B j b 2 1 t d W 5 p d G l l c y B v c i B 2 d W x u Z X J h Y m x l I H B v c H V s Y X R p b 2 5 z P y A o W S 9 O L 0 5 v d C B B c H B s a W N h Y m x l K S w x N X 0 m c X V v d D s s J n F 1 b 3 Q 7 U 2 V j d G l v b j E v U 3 B l Y 2 l m a W M g Q W N 0 a W 9 u c y 9 T b 3 V y Y 2 U u e 1 d o Y X Q g a X M g d G h l I G d l b m V y Y W w g b G 9 j Y X R p b 2 4 g b 2 Y g d G h p c y B z c G V j a W Z p Y y B h Y 3 R p b 2 4 g Y W 5 k I G l 0 c y B y Z X N v d X J j Z X M g K G l m I G F w c G x p Y 2 F i b G U p P y w x N n 0 m c X V v d D s s J n F 1 b 3 Q 7 U 2 V j d G l v b j E v U 3 B l Y 2 l m a W M g Q W N 0 a W 9 u c y 9 T b 3 V y Y 2 U u e 1 d o Y X Q g a X M g d G h l I H R p b W l u Z y B v Z i B 0 a G l z I H N w Z W N p Z m l j I G F j d G l v b j 8 s M T d 9 J n F 1 b 3 Q 7 L C Z x d W 9 0 O 1 N l Y 3 R p b 2 4 x L 1 N w Z W N p Z m l j I E F j d G l v b n M v U 2 9 1 c m N l L n t X a G F 0 I G l z I H R o Z S B l c 3 R p b W F 0 Z W Q g Y 2 9 z d C B v Z i B 0 a G l z I H N w Z W N p Z m l j I G F j d G l v b j 8 s M T h 9 J n F 1 b 3 Q 7 L C Z x d W 9 0 O 1 N l Y 3 R p b 2 4 x L 1 N w Z W N p Z m l j I E F j d G l v b n M v U 2 9 1 c m N l L n t X a G F 0 I G 9 0 a G V y I G J l b m V m a X R z I G R v Z X M g d G h l I H N w Z W N p Z m l j I G F j d G l v b i B i c m l u Z y B 0 a G F 0 I G l z b l x 1 M D A y N 3 Q g Y 2 9 2 Z X J l Z C B i e S B 0 a G U g b G l z d G V k I G 1 l d H J p Y 3 M / I C h v c H R p b 2 5 h b C k s M T l 9 J n F 1 b 3 Q 7 X S w m c X V v d D t S Z W x h d G l v b n N o a X B J b m Z v J n F 1 b 3 Q 7 O l t d f S I g L z 4 8 R W 5 0 c n k g V H l w Z T 0 i R m l s b E V y c m 9 y Q 2 9 1 b n Q i I F Z h b H V l P S J s M C I g L z 4 8 R W 5 0 c n k g V H l w Z T 0 i R m l s b E V y c m 9 y Q 2 9 k Z S I g V m F s d W U 9 I n N V b m t u b 3 d u I i A v P j x F b n R y e S B U e X B l P S J G a W x s Q 2 9 1 b n Q i I F Z h b H V l P S J s M C I g L z 4 8 R W 5 0 c n k g V H l w Z T 0 i Q W R k Z W R U b 0 R h d G F N b 2 R l b C I g V m F s d W U 9 I m w x I i A v P j w v U 3 R h Y m x l R W 5 0 c m l l c z 4 8 L 0 l 0 Z W 0 + P E l 0 Z W 0 + P E l 0 Z W 1 M b 2 N h d G l v b j 4 8 S X R l b V R 5 c G U + R m 9 y b X V s Y T w v S X R l b V R 5 c G U + P E l 0 Z W 1 Q Y X R o P l N l Y 3 R p b 2 4 x L 1 N w Z W N p Z m l j J T I w Q W N 0 a W 9 u c y 9 T b 3 V y Y 2 U 8 L 0 l 0 Z W 1 Q Y X R o P j w v S X R l b U x v Y 2 F 0 a W 9 u P j x T d G F i b G V F b n R y a W V z I C 8 + P C 9 J d G V t P j x J d G V t P j x J d G V t T G 9 j Y X R p b 2 4 + P E l 0 Z W 1 U e X B l P k Z v c m 1 1 b G E 8 L 0 l 0 Z W 1 U e X B l P j x J d G V t U G F 0 a D 5 T Z W N 0 a W 9 u M S 9 T c G V j a W Z p Y y U y M E F j d G l v b n M v R m l s d G V y Z W Q l M j B S b 3 d z P C 9 J d G V t U G F 0 a D 4 8 L 0 l 0 Z W 1 M b 2 N h d G l v b j 4 8 U 3 R h Y m x l R W 5 0 c m l l c y A v P j w v S X R l b T 4 8 L 0 l 0 Z W 1 z P j w v T G 9 j Y W x Q Y W N r Y W d l T W V 0 Y W R h d G F G a W x l P h Y A A A B Q S w U G A A A A A A A A A A A A A A A A A A A A A A A A 2 g A A A A E A A A D Q j J 3 f A R X R E Y x 6 A M B P w p f r A Q A A A F v h y b E h U b 9 D s e N j P t W q o j s A A A A A A g A A A A A A A 2 Y A A M A A A A A Q A A A A p F R / T N P V U k A P p c C z b O D 3 F Q A A A A A E g A A A o A A A A B A A A A D Z E m J g k k J A 2 p O X U t y X y 7 w 3 U A A A A K s 5 i t j t 7 1 B m Z u 0 J i b y 7 q T f Q 9 p 3 d s n Q n B f g o 8 q 0 J D n K a U p S K V 3 A 4 A N 4 7 T b H 8 N E W A 6 T Q U z / 3 B k M O H W P P L n m x J B O r l F d K p H Q r R j V V l R N t q 0 H v P F A A A A P U 6 a T P 5 b h t Z 2 Z s R T h 7 X m 0 f D y d P R < / D a t a M a s h u p > 
</file>

<file path=customXml/itemProps1.xml><?xml version="1.0" encoding="utf-8"?>
<ds:datastoreItem xmlns:ds="http://schemas.openxmlformats.org/officeDocument/2006/customXml" ds:itemID="{C3494CFF-50A4-47E7-938F-608379E64FB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vt:i4>
      </vt:variant>
    </vt:vector>
  </HeadingPairs>
  <TitlesOfParts>
    <vt:vector size="71" baseType="lpstr">
      <vt:lpstr>Background</vt:lpstr>
      <vt:lpstr>Contact Info</vt:lpstr>
      <vt:lpstr>Targets</vt:lpstr>
      <vt:lpstr>Indicators &amp; Forecast</vt:lpstr>
      <vt:lpstr>Specific Actions &amp; Equity</vt:lpstr>
      <vt:lpstr>Identify HIC &amp; VP</vt:lpstr>
      <vt:lpstr>Public participation</vt:lpstr>
      <vt:lpstr>Long-term plans</vt:lpstr>
      <vt:lpstr>Resource adequacy standard</vt:lpstr>
      <vt:lpstr>Incremental cost</vt:lpstr>
      <vt:lpstr>Data Validation Lists</vt:lpstr>
      <vt:lpstr>Index</vt:lpstr>
      <vt:lpstr>Contact Data</vt:lpstr>
      <vt:lpstr>Contact Data_Transformed</vt:lpstr>
      <vt:lpstr>Interim Targets Data</vt:lpstr>
      <vt:lpstr>Specific Targets Data</vt:lpstr>
      <vt:lpstr>Indicators Data</vt:lpstr>
      <vt:lpstr>Specific Actions Data</vt:lpstr>
      <vt:lpstr>Targets Qualitative</vt:lpstr>
      <vt:lpstr>Output Metrics</vt:lpstr>
      <vt:lpstr>Input-output Metrics</vt:lpstr>
      <vt:lpstr>HIC &amp; VP Data</vt:lpstr>
      <vt:lpstr>VP Factors</vt:lpstr>
      <vt:lpstr>CETA Categories</vt:lpstr>
      <vt:lpstr>Qualitative Qs</vt:lpstr>
      <vt:lpstr>Address_EHDs</vt:lpstr>
      <vt:lpstr>Address_VP_Factors</vt:lpstr>
      <vt:lpstr>Avg_EHD</vt:lpstr>
      <vt:lpstr>Barriers_to_Public_Partic</vt:lpstr>
      <vt:lpstr>CEIP_Consist_CEAP</vt:lpstr>
      <vt:lpstr>CEIP_Consist_RP</vt:lpstr>
      <vt:lpstr>CEIP_Hyperlink</vt:lpstr>
      <vt:lpstr>CEIP_ID</vt:lpstr>
      <vt:lpstr>Compliance_Year</vt:lpstr>
      <vt:lpstr>Conservation_Assessment_Method</vt:lpstr>
      <vt:lpstr>Contact_Email</vt:lpstr>
      <vt:lpstr>Contact_Name</vt:lpstr>
      <vt:lpstr>Contact_Phone</vt:lpstr>
      <vt:lpstr>CPA_Hyperlink</vt:lpstr>
      <vt:lpstr>CPA_Notes</vt:lpstr>
      <vt:lpstr>DR_Assessment_Findings</vt:lpstr>
      <vt:lpstr>DR_Assessment_Hyperlink</vt:lpstr>
      <vt:lpstr>DR_Methodology</vt:lpstr>
      <vt:lpstr>DR_Notes</vt:lpstr>
      <vt:lpstr>EIA_Qualifying_Utility</vt:lpstr>
      <vt:lpstr>Full_Requirements</vt:lpstr>
      <vt:lpstr>HIC_Count</vt:lpstr>
      <vt:lpstr>HIC_ID_Methodology</vt:lpstr>
      <vt:lpstr>HIC_Indian_Count</vt:lpstr>
      <vt:lpstr>Incorp_Public_Comments</vt:lpstr>
      <vt:lpstr>Interim_Targets_Description</vt:lpstr>
      <vt:lpstr>Background!Print_Area</vt:lpstr>
      <vt:lpstr>'Contact Info'!Print_Area</vt:lpstr>
      <vt:lpstr>'Identify HIC &amp; VP'!Print_Area</vt:lpstr>
      <vt:lpstr>'Indicators &amp; Forecast'!Print_Area</vt:lpstr>
      <vt:lpstr>'Long-term plans'!Print_Area</vt:lpstr>
      <vt:lpstr>'Public participation'!Print_Area</vt:lpstr>
      <vt:lpstr>'Resource adequacy standard'!Print_Area</vt:lpstr>
      <vt:lpstr>'Specific Actions &amp; Equity'!Print_Area</vt:lpstr>
      <vt:lpstr>Targets!Print_Area</vt:lpstr>
      <vt:lpstr>RA_Measurement_Methods</vt:lpstr>
      <vt:lpstr>RA_Standard</vt:lpstr>
      <vt:lpstr>Reasonable_Accomodations</vt:lpstr>
      <vt:lpstr>Resource_Plan_Hyperlink</vt:lpstr>
      <vt:lpstr>SAs_Consist_RPandCEAP</vt:lpstr>
      <vt:lpstr>Submittal_Date</vt:lpstr>
      <vt:lpstr>Summary_of_Public_Input</vt:lpstr>
      <vt:lpstr>Top_EHD_Factors</vt:lpstr>
      <vt:lpstr>Utility_Name</vt:lpstr>
      <vt:lpstr>VP_Factor_Changes</vt:lpstr>
      <vt:lpstr>VP_ID_Methodology</vt:lpstr>
    </vt:vector>
  </TitlesOfParts>
  <Company>Washington State Department of Commerce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Blake Scherer</dc:creator>
  <cp:lastModifiedBy>Blake Scherer</cp:lastModifiedBy>
  <cp:lastPrinted>2025-10-17T15:21:24Z</cp:lastPrinted>
  <dcterms:created xsi:type="dcterms:W3CDTF">2024-08-23T18:06:50Z</dcterms:created>
  <dcterms:modified xsi:type="dcterms:W3CDTF">2025-11-03T21:55:55Z</dcterms:modified>
</cp:coreProperties>
</file>