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fslogix-k1\Profiles\schererb\Documents\Offline Records (BP)\"/>
    </mc:Choice>
  </mc:AlternateContent>
  <xr:revisionPtr revIDLastSave="0" documentId="13_ncr:1_{8F7FD58A-84D9-4054-8DC6-EB7C8B81FA69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README" sheetId="5" r:id="rId1"/>
    <sheet name="Cover Sheet" sheetId="1" r:id="rId2"/>
    <sheet name="Contact Data" sheetId="4" state="hidden" r:id="rId3"/>
    <sheet name="Resource Plant Data" sheetId="2" state="hidden" r:id="rId4"/>
    <sheet name="Utilities" sheetId="3" state="hidden" r:id="rId5"/>
  </sheets>
  <definedNames>
    <definedName name="Biogas">'Cover Sheet'!$B$32:$D$32</definedName>
    <definedName name="Biomass">'Cover Sheet'!$B$31:$D$31</definedName>
    <definedName name="BPA_Tier_2">'Cover Sheet'!$B$25:$D$25</definedName>
    <definedName name="BPA_Tier_or_Base">'Cover Sheet'!$B$24:$D$24</definedName>
    <definedName name="BTM_Solar">'Cover Sheet'!$B$22:$D$22</definedName>
    <definedName name="Cogeneration">'Cover Sheet'!$B$26:$D$26</definedName>
    <definedName name="Contact_Email">'Cover Sheet'!$B$9</definedName>
    <definedName name="Contact_Name">'Cover Sheet'!$B$8</definedName>
    <definedName name="DateOfApproval">'Cover Sheet'!$B$10</definedName>
    <definedName name="Demand_Response">'Cover Sheet'!$B$23:$D$23</definedName>
    <definedName name="Energy_Conservation_Measures">'Cover Sheet'!$B$21:$D$21</definedName>
    <definedName name="Est_Per">'Cover Sheet'!$B$15</definedName>
    <definedName name="Exports">'Cover Sheet'!$B$19:$D$19</definedName>
    <definedName name="FTM_Distributed_Solar">'Cover Sheet'!$B$30:$D$30</definedName>
    <definedName name="Geothermal">'Cover Sheet'!$B$34:$D$34</definedName>
    <definedName name="Hydro">'Cover Sheet'!$B$27:$D$27</definedName>
    <definedName name="Imports">'Cover Sheet'!$B$41:$D$41</definedName>
    <definedName name="Landfill_Gas">'Cover Sheet'!$B$33:$D$323:'Cover Sheet'!$D$33</definedName>
    <definedName name="Loads">'Cover Sheet'!$B$18:$D$18</definedName>
    <definedName name="Market_Purchases">'Cover Sheet'!$B$39:$D$39</definedName>
    <definedName name="Notes">'Cover Sheet'!$B$11</definedName>
    <definedName name="Nuclear">'Cover Sheet'!$B$35:$D$35</definedName>
    <definedName name="Other">'Cover Sheet'!$B$40:$D$40</definedName>
    <definedName name="Other_Distributed_Renewables">'Cover Sheet'!$B$36:$D$36</definedName>
    <definedName name="_xlnm.Print_Area" localSheetId="1">'Cover Sheet'!$A$5:$D$49</definedName>
    <definedName name="Report_Yr">'Cover Sheet'!$B$6</definedName>
    <definedName name="Resources">'Cover Sheet'!$B$20:$D$20</definedName>
    <definedName name="Season">'Cover Sheet'!$B$16:$D$16</definedName>
    <definedName name="Thermal_Coal">'Cover Sheet'!$B$38:$D$38</definedName>
    <definedName name="Thermal_Natural_Gas">'Cover Sheet'!$B$37:$D$37</definedName>
    <definedName name="Undecided">'Cover Sheet'!$B$42:$D$42</definedName>
    <definedName name="Units">'Cover Sheet'!$B$17:$D$17</definedName>
    <definedName name="Utility_Name">'Cover Sheet'!$B$7</definedName>
    <definedName name="Utility_scale_Solar">'Cover Sheet'!$B$29:$D$29</definedName>
    <definedName name="Wind">'Cover Sheet'!$B$28:$D$28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8" i="1" l="1"/>
  <c r="C18" i="1"/>
  <c r="D21" i="1" l="1"/>
  <c r="C21" i="1"/>
  <c r="C25" i="1" l="1"/>
  <c r="D25" i="1"/>
  <c r="C2" i="2" l="1"/>
  <c r="B2" i="2"/>
  <c r="AH3" i="2"/>
  <c r="AH4" i="2"/>
  <c r="AH2" i="2"/>
  <c r="I2" i="4"/>
  <c r="H2" i="4"/>
  <c r="G2" i="4"/>
  <c r="F2" i="4"/>
  <c r="D2" i="4"/>
  <c r="C2" i="4"/>
  <c r="B2" i="4"/>
  <c r="A13" i="1"/>
  <c r="A2" i="4" l="1"/>
  <c r="A2" i="2"/>
  <c r="M2" i="2" a="1"/>
  <c r="M2" i="2" s="1"/>
  <c r="M4" i="2" l="1"/>
  <c r="M3" i="2"/>
  <c r="AA2" i="2" a="1"/>
  <c r="AA2" i="2" s="1"/>
  <c r="AA4" i="2" l="1"/>
  <c r="AA3" i="2"/>
  <c r="AG2" i="2" a="1"/>
  <c r="AG2" i="2" s="1"/>
  <c r="AF2" i="2" a="1"/>
  <c r="AF3" i="2" s="1"/>
  <c r="AE2" i="2" a="1"/>
  <c r="AE2" i="2" s="1"/>
  <c r="AD2" i="2" a="1"/>
  <c r="AD2" i="2" s="1"/>
  <c r="AG4" i="2" l="1"/>
  <c r="AG3" i="2"/>
  <c r="AF2" i="2"/>
  <c r="AF4" i="2"/>
  <c r="AE4" i="2"/>
  <c r="AE3" i="2"/>
  <c r="AD4" i="2"/>
  <c r="AD3" i="2"/>
  <c r="AC2" i="2" a="1"/>
  <c r="AC2" i="2" s="1"/>
  <c r="AB2" i="2" a="1"/>
  <c r="AB2" i="2" s="1"/>
  <c r="Z2" i="2" a="1"/>
  <c r="Z4" i="2" s="1"/>
  <c r="Y2" i="2" a="1"/>
  <c r="Y2" i="2" s="1"/>
  <c r="X2" i="2" a="1"/>
  <c r="X3" i="2" s="1"/>
  <c r="W2" i="2" a="1"/>
  <c r="W2" i="2" s="1"/>
  <c r="V2" i="2" a="1"/>
  <c r="V4" i="2" s="1"/>
  <c r="U2" i="2" a="1"/>
  <c r="U2" i="2" s="1"/>
  <c r="T2" i="2" a="1"/>
  <c r="T2" i="2" s="1"/>
  <c r="S2" i="2" a="1"/>
  <c r="S2" i="2" s="1"/>
  <c r="R2" i="2" a="1"/>
  <c r="R3" i="2" s="1"/>
  <c r="Q2" i="2" a="1"/>
  <c r="Q3" i="2" s="1"/>
  <c r="P2" i="2" a="1"/>
  <c r="P2" i="2" s="1"/>
  <c r="O2" i="2" a="1"/>
  <c r="O2" i="2" s="1"/>
  <c r="N2" i="2" a="1"/>
  <c r="N2" i="2" s="1"/>
  <c r="L2" i="2" a="1"/>
  <c r="L2" i="2" s="1"/>
  <c r="K2" i="2" a="1"/>
  <c r="K2" i="2" s="1"/>
  <c r="J2" i="2" a="1"/>
  <c r="J2" i="2" s="1"/>
  <c r="H2" i="2" a="1"/>
  <c r="H2" i="2" s="1"/>
  <c r="I2" i="2" a="1"/>
  <c r="I4" i="2" s="1"/>
  <c r="AC4" i="2" l="1"/>
  <c r="AC3" i="2"/>
  <c r="AB4" i="2"/>
  <c r="AB3" i="2"/>
  <c r="Z3" i="2"/>
  <c r="Z2" i="2"/>
  <c r="Y3" i="2"/>
  <c r="Y4" i="2"/>
  <c r="X2" i="2"/>
  <c r="X4" i="2"/>
  <c r="W4" i="2"/>
  <c r="W3" i="2"/>
  <c r="V3" i="2"/>
  <c r="V2" i="2"/>
  <c r="U4" i="2"/>
  <c r="U3" i="2"/>
  <c r="T4" i="2"/>
  <c r="T3" i="2"/>
  <c r="S4" i="2"/>
  <c r="S3" i="2"/>
  <c r="R2" i="2"/>
  <c r="R4" i="2"/>
  <c r="Q4" i="2"/>
  <c r="Q2" i="2"/>
  <c r="P4" i="2"/>
  <c r="P3" i="2"/>
  <c r="O4" i="2"/>
  <c r="O3" i="2"/>
  <c r="N4" i="2"/>
  <c r="N3" i="2"/>
  <c r="L4" i="2"/>
  <c r="L3" i="2"/>
  <c r="K4" i="2"/>
  <c r="K3" i="2"/>
  <c r="J4" i="2"/>
  <c r="J3" i="2"/>
  <c r="H4" i="2"/>
  <c r="H3" i="2"/>
  <c r="I3" i="2"/>
  <c r="I2" i="2"/>
  <c r="G4" i="2" l="1"/>
  <c r="G3" i="2"/>
  <c r="C15" i="1" l="1"/>
  <c r="C3" i="2" l="1"/>
  <c r="AI3" i="2" l="1"/>
  <c r="AI4" i="2"/>
  <c r="AI2" i="2"/>
  <c r="G2" i="2" l="1"/>
  <c r="C4" i="2"/>
  <c r="D3" i="2"/>
  <c r="D4" i="2"/>
  <c r="D2" i="2" l="1"/>
  <c r="B4" i="2"/>
  <c r="A4" i="2" s="1"/>
  <c r="B3" i="2"/>
  <c r="A3" i="2" s="1"/>
  <c r="D15" i="1"/>
  <c r="E173" i="3" l="1"/>
  <c r="D173" i="3"/>
  <c r="C173" i="3"/>
  <c r="B173" i="3"/>
  <c r="A173" i="3"/>
  <c r="E172" i="3"/>
  <c r="D172" i="3"/>
  <c r="C172" i="3"/>
  <c r="B172" i="3"/>
  <c r="A172" i="3"/>
  <c r="D43" i="1" l="1"/>
  <c r="D44" i="1" s="1"/>
  <c r="C43" i="1"/>
  <c r="B43" i="1"/>
  <c r="B44" i="1" s="1"/>
  <c r="C44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Tam, Aaron (COM)</author>
  </authors>
  <commentList>
    <comment ref="B11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Tam, Aaron (COM):</t>
        </r>
        <r>
          <rPr>
            <sz val="9"/>
            <color indexed="81"/>
            <rFont val="Tahoma"/>
            <family val="2"/>
          </rPr>
          <t xml:space="preserve">
*One way of noting explanations is to enter the line number of the resource category title and type the comment following the number. For example: "Line 39 Other is future market balancing purchases."</t>
        </r>
      </text>
    </comment>
    <comment ref="A36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Tam, Aaron (COM):</t>
        </r>
        <r>
          <rPr>
            <sz val="9"/>
            <color indexed="81"/>
            <rFont val="Tahoma"/>
            <family val="2"/>
          </rPr>
          <t xml:space="preserve">
Please describe Other Distributed Renewables in the notes.</t>
        </r>
      </text>
    </comment>
    <comment ref="A40" authorId="0" shapeId="0" xr:uid="{00000000-0006-0000-0100-000003000000}">
      <text>
        <r>
          <rPr>
            <b/>
            <sz val="9"/>
            <color indexed="81"/>
            <rFont val="Tahoma"/>
            <family val="2"/>
          </rPr>
          <t>Tam, Aaron (COM):</t>
        </r>
        <r>
          <rPr>
            <sz val="9"/>
            <color indexed="81"/>
            <rFont val="Tahoma"/>
            <family val="2"/>
          </rPr>
          <t xml:space="preserve">
Please explain Other in the notes.</t>
        </r>
      </text>
    </comment>
    <comment ref="A44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>Tam, Aaron (COM):</t>
        </r>
        <r>
          <rPr>
            <sz val="9"/>
            <color indexed="81"/>
            <rFont val="Tahoma"/>
            <family val="2"/>
          </rPr>
          <t xml:space="preserve">
This row will be zeros, if loads and resources balance.</t>
        </r>
      </text>
    </comment>
  </commentList>
</comments>
</file>

<file path=xl/sharedStrings.xml><?xml version="1.0" encoding="utf-8"?>
<sst xmlns="http://schemas.openxmlformats.org/spreadsheetml/2006/main" count="187" uniqueCount="138">
  <si>
    <t>Base Year</t>
  </si>
  <si>
    <t>Annual</t>
  </si>
  <si>
    <t>Units</t>
  </si>
  <si>
    <t>Loads</t>
  </si>
  <si>
    <t>Demand Response</t>
  </si>
  <si>
    <t>Wind</t>
  </si>
  <si>
    <t>Other Renewables</t>
  </si>
  <si>
    <t>Other</t>
  </si>
  <si>
    <t>Total Resources</t>
  </si>
  <si>
    <t>Load Resource Balance</t>
  </si>
  <si>
    <t>Exports</t>
  </si>
  <si>
    <t>Cogeneration</t>
  </si>
  <si>
    <t>Hydro</t>
  </si>
  <si>
    <t>Imports</t>
  </si>
  <si>
    <t>Date of Board/Commission Approval</t>
  </si>
  <si>
    <t>Utility Code</t>
  </si>
  <si>
    <t>Utility</t>
  </si>
  <si>
    <t>Report Year</t>
  </si>
  <si>
    <t>Report Type</t>
  </si>
  <si>
    <t>Notes</t>
  </si>
  <si>
    <t>Date of Approval</t>
  </si>
  <si>
    <t>Resources:</t>
  </si>
  <si>
    <t>Utility Name</t>
  </si>
  <si>
    <t>Asotin County PUD No. 1</t>
  </si>
  <si>
    <t>Avista</t>
  </si>
  <si>
    <t>Benton County PUD No. 1</t>
  </si>
  <si>
    <t>Benton Rural Electric Assn</t>
  </si>
  <si>
    <t>Big Bend Electric Cooperative</t>
  </si>
  <si>
    <t>Blaine, City of</t>
  </si>
  <si>
    <t>Centralia, City of</t>
  </si>
  <si>
    <t>Chelan County PUD No.1</t>
  </si>
  <si>
    <t>Cheney, City of</t>
  </si>
  <si>
    <t>Chewelah, City of</t>
  </si>
  <si>
    <t>Clallam County PUD No. 1</t>
  </si>
  <si>
    <t>Clark Public Utilities</t>
  </si>
  <si>
    <t>Columbia REA</t>
  </si>
  <si>
    <t>Consolidated Irrigation District No. 19</t>
  </si>
  <si>
    <t>Coulee Dam, Town of</t>
  </si>
  <si>
    <t>Cowlitz County PUD No. 1</t>
  </si>
  <si>
    <t>Eatonville, Town of</t>
  </si>
  <si>
    <t>Ellensburg, City of</t>
  </si>
  <si>
    <t>Elmhurst Mutual Power and Light Company</t>
  </si>
  <si>
    <t>Ferry County PUD</t>
  </si>
  <si>
    <t>Franklin County PUD No. 1</t>
  </si>
  <si>
    <t>Grant County PUD No. 2</t>
  </si>
  <si>
    <t>Inland Power and Light</t>
  </si>
  <si>
    <t>Jefferson County PUD No. 1</t>
  </si>
  <si>
    <t>Kalispel Tribal Utilities</t>
  </si>
  <si>
    <t>Kittitas County PUD No. 1</t>
  </si>
  <si>
    <t>Klickitat County PUD No. 1</t>
  </si>
  <si>
    <t>Lewis County PUD No. 1</t>
  </si>
  <si>
    <t>Mason County PUD No. 1</t>
  </si>
  <si>
    <t>Mason County PUD No. 3</t>
  </si>
  <si>
    <t>McCleary, City of</t>
  </si>
  <si>
    <t>Milton, City of</t>
  </si>
  <si>
    <t>Modern Electric</t>
  </si>
  <si>
    <t>Nespelem Valley Electric Cooprative</t>
  </si>
  <si>
    <t>Ohop Mutual Light Company</t>
  </si>
  <si>
    <t>Okanogan County Electric Cooperative</t>
  </si>
  <si>
    <t>Okanogan County PUD No. 1</t>
  </si>
  <si>
    <t>Orcas Power and Light Cooperative</t>
  </si>
  <si>
    <t>Pacific County PUD No. 2</t>
  </si>
  <si>
    <t>Parkland Light and Water Company</t>
  </si>
  <si>
    <t>Pend Oreille PUD</t>
  </si>
  <si>
    <t>Peninsula Light</t>
  </si>
  <si>
    <t>Port Angeles, City of</t>
  </si>
  <si>
    <t>Puget Sound Energy</t>
  </si>
  <si>
    <t>Richland, City of</t>
  </si>
  <si>
    <t>Ruston, Town of</t>
  </si>
  <si>
    <t>Seattle City Light</t>
  </si>
  <si>
    <t>Seattle, Port of</t>
  </si>
  <si>
    <t>Skamania County PUD No. 1</t>
  </si>
  <si>
    <t>Snohomish County PUD No. 1</t>
  </si>
  <si>
    <t>Steilacoom, Town of</t>
  </si>
  <si>
    <t>Sumas, City of</t>
  </si>
  <si>
    <t>Tacoma Power</t>
  </si>
  <si>
    <t>Tanner Electric</t>
  </si>
  <si>
    <t>Vera Water and Power</t>
  </si>
  <si>
    <t>Wahkiakum County PUD No. 1</t>
  </si>
  <si>
    <t>Whatcom County PUD No. 1</t>
  </si>
  <si>
    <t>Yakama Power</t>
  </si>
  <si>
    <t>Conservation</t>
  </si>
  <si>
    <t>Natural Gas</t>
  </si>
  <si>
    <t>Coal</t>
  </si>
  <si>
    <t>Biomass</t>
  </si>
  <si>
    <t>Undecided</t>
  </si>
  <si>
    <t>Legend</t>
  </si>
  <si>
    <t>Enter your information into these shaded fields</t>
  </si>
  <si>
    <t>Utility Information</t>
  </si>
  <si>
    <t>Estimate Interval</t>
  </si>
  <si>
    <t>5-year Forecast</t>
  </si>
  <si>
    <t>10-year Forecast</t>
  </si>
  <si>
    <t>Estimate Period</t>
  </si>
  <si>
    <t>Season</t>
  </si>
  <si>
    <t>aMW</t>
  </si>
  <si>
    <t>Energy Conservation Measures</t>
  </si>
  <si>
    <t>BPA Tier 2</t>
  </si>
  <si>
    <t>Thermal Natural Gas</t>
  </si>
  <si>
    <t>Thermal Coal</t>
  </si>
  <si>
    <t>Market Purchases</t>
  </si>
  <si>
    <t>Prepared by</t>
  </si>
  <si>
    <t>Email</t>
  </si>
  <si>
    <t>BPA Tier 1 or Base</t>
  </si>
  <si>
    <t xml:space="preserve">BPA Tier 2 </t>
  </si>
  <si>
    <t>Biogas</t>
  </si>
  <si>
    <t>Nuclear</t>
  </si>
  <si>
    <t>Geothermal</t>
  </si>
  <si>
    <t>Notes: Explain resource choices other than conservation/use of renewable energy credits</t>
  </si>
  <si>
    <t>Utility-scale Solar</t>
  </si>
  <si>
    <t>Other Distributed Renewables</t>
  </si>
  <si>
    <t>BTM Solar</t>
  </si>
  <si>
    <t>FTM Distributed Solar</t>
  </si>
  <si>
    <t>Landfill Gas</t>
  </si>
  <si>
    <t>RP_ID</t>
  </si>
  <si>
    <t>Contact Name</t>
  </si>
  <si>
    <t>Contact Email</t>
  </si>
  <si>
    <t>Resource Plan</t>
  </si>
  <si>
    <t>PacifiCorp</t>
  </si>
  <si>
    <r>
      <rPr>
        <b/>
        <sz val="11"/>
        <rFont val="Calibri"/>
        <family val="2"/>
        <scheme val="minor"/>
      </rPr>
      <t xml:space="preserve">Submission: </t>
    </r>
    <r>
      <rPr>
        <sz val="11"/>
        <rFont val="Calibri"/>
        <family val="2"/>
        <scheme val="minor"/>
      </rPr>
      <t>Upload this workbook and all supporting documentation to Smartsheet:</t>
    </r>
  </si>
  <si>
    <t xml:space="preserve">A Resource Plan should be completed by full requirements customers/ 100% BPA utility customer (unless BPA completes the resource plan on the utility’s behalf) and utilities with less than 25,000 customers.
Do not convert this to a PDF. We need it kept in Excel for incorporation into the database.
</t>
  </si>
  <si>
    <t>Energy Resource Plan Cover Sheet</t>
  </si>
  <si>
    <t>Resource Plan Cover Sheet</t>
  </si>
  <si>
    <t>Lakeview Light and Power</t>
  </si>
  <si>
    <t>Douglas County PUD No. 1</t>
  </si>
  <si>
    <t>Grays Harbor County PUD No. 1</t>
  </si>
  <si>
    <t>https://app.smartsheet.com/b/form/a7e4c4f4285c40ba911e7c9b4704ac69</t>
  </si>
  <si>
    <t>Published: May 11, 2026</t>
  </si>
  <si>
    <r>
      <rPr>
        <b/>
        <sz val="11"/>
        <rFont val="Calibri"/>
        <family val="2"/>
        <scheme val="minor"/>
      </rPr>
      <t>Questions:</t>
    </r>
    <r>
      <rPr>
        <sz val="11"/>
        <rFont val="Calibri"/>
        <family val="2"/>
        <scheme val="minor"/>
      </rPr>
      <t xml:space="preserve"> Aaron Tam, State Energy Office, 206-454-2251, energydata@commerce.wa.gov</t>
    </r>
  </si>
  <si>
    <t>Deadline: September 2, 2026</t>
  </si>
  <si>
    <t>Blake Scherer</t>
  </si>
  <si>
    <t>schererb@bentonpud.org</t>
  </si>
  <si>
    <t>Benton PUD Cover Sheet Notes:</t>
  </si>
  <si>
    <t>Line 15 "Estimate Period" - Periods are BPA Fiscal Years (FY), from Oct-Sep;</t>
  </si>
  <si>
    <t>Line 27 "Hydro" - Packwood hydro is dedicated resource in Exhibit A of BPA contract;</t>
  </si>
  <si>
    <t>Line 18 "Loads" - Base Year load is FY2025 actual, not weather normalized;</t>
  </si>
  <si>
    <t>Line 21 "Energy Conservation Measures" - Increased by 3.04% to include system losses;</t>
  </si>
  <si>
    <t>7/14/2026</t>
  </si>
  <si>
    <t>Refer to Cover Sheet Notes and Benton PUD's 2026 Resource Plan, Resolution No. 2729, July 14,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</si>
</sst>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[$-409]mmmm\ d\,\ yyyy;@"/>
    <numFmt numFmtId="165" formatCode="#,##0.000"/>
  </numFmts>
  <fonts count="23" x14ac:knownFonts="1">
    <font>
      <sz val="11"/>
      <color theme="1"/>
      <name val="Calibri"/>
      <family val="2"/>
      <scheme val="minor"/>
    </font>
    <font>
      <i/>
      <sz val="10"/>
      <name val="Arial"/>
      <family val="2"/>
    </font>
    <font>
      <u/>
      <sz val="11"/>
      <color theme="10"/>
      <name val="Calibri"/>
      <family val="2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sz val="11"/>
      <color rgb="FF3F3F76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26"/>
      <color rgb="FF5080B2"/>
      <name val="Arial Black"/>
      <family val="2"/>
    </font>
    <font>
      <b/>
      <sz val="11"/>
      <color theme="1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i/>
      <sz val="10"/>
      <color indexed="8"/>
      <name val="Arial"/>
      <family val="2"/>
    </font>
    <font>
      <b/>
      <i/>
      <sz val="11"/>
      <color theme="1"/>
      <name val="Calibri"/>
      <family val="2"/>
      <scheme val="minor"/>
    </font>
    <font>
      <u/>
      <sz val="11"/>
      <color theme="0"/>
      <name val="Calibri"/>
      <family val="2"/>
    </font>
    <font>
      <sz val="26"/>
      <color theme="9"/>
      <name val="Arial Black"/>
      <family val="2"/>
    </font>
    <font>
      <b/>
      <sz val="11"/>
      <name val="Calibri"/>
      <family val="2"/>
      <scheme val="minor"/>
    </font>
    <font>
      <b/>
      <sz val="24"/>
      <color theme="9"/>
      <name val="Arial Black"/>
      <family val="2"/>
    </font>
    <font>
      <b/>
      <u/>
      <sz val="11"/>
      <color rgb="FF3F3F76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lightUp">
        <bgColor theme="0" tint="-4.9989318521683403E-2"/>
      </patternFill>
    </fill>
    <fill>
      <patternFill patternType="solid">
        <fgColor theme="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dashed">
        <color rgb="FF7F7F7F"/>
      </left>
      <right style="dashed">
        <color rgb="FF7F7F7F"/>
      </right>
      <top style="dashed">
        <color rgb="FF7F7F7F"/>
      </top>
      <bottom style="dashed">
        <color rgb="FF7F7F7F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ck">
        <color theme="0"/>
      </top>
      <bottom/>
      <diagonal/>
    </border>
    <border>
      <left style="dashed">
        <color rgb="FF7F7F7F"/>
      </left>
      <right/>
      <top style="dashed">
        <color rgb="FF7F7F7F"/>
      </top>
      <bottom/>
      <diagonal/>
    </border>
    <border>
      <left style="thin">
        <color theme="0"/>
      </left>
      <right/>
      <top style="thick">
        <color theme="0"/>
      </top>
      <bottom/>
      <diagonal/>
    </border>
    <border>
      <left style="dashed">
        <color rgb="FF7F7F7F"/>
      </left>
      <right/>
      <top style="thin">
        <color theme="0"/>
      </top>
      <bottom/>
      <diagonal/>
    </border>
    <border>
      <left style="thin">
        <color theme="3" tint="0.39997558519241921"/>
      </left>
      <right/>
      <top style="thin">
        <color theme="3" tint="0.39997558519241921"/>
      </top>
      <bottom/>
      <diagonal/>
    </border>
    <border>
      <left style="thin">
        <color theme="3" tint="0.39997558519241921"/>
      </left>
      <right style="thin">
        <color theme="3" tint="0.39997558519241921"/>
      </right>
      <top style="thin">
        <color theme="3" tint="0.39997558519241921"/>
      </top>
      <bottom/>
      <diagonal/>
    </border>
    <border>
      <left style="dashed">
        <color rgb="FF7F7F7F"/>
      </left>
      <right/>
      <top style="thin">
        <color theme="3" tint="0.39997558519241921"/>
      </top>
      <bottom/>
      <diagonal/>
    </border>
    <border>
      <left style="dashed">
        <color rgb="FF7F7F7F"/>
      </left>
      <right style="dashed">
        <color rgb="FF7F7F7F"/>
      </right>
      <top style="dashed">
        <color rgb="FF7F7F7F"/>
      </top>
      <bottom/>
      <diagonal/>
    </border>
    <border>
      <left style="thin">
        <color rgb="FFC00000"/>
      </left>
      <right/>
      <top style="thin">
        <color rgb="FFC00000"/>
      </top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/>
      <diagonal/>
    </border>
    <border>
      <left style="thin">
        <color theme="3" tint="0.39997558519241921"/>
      </left>
      <right/>
      <top/>
      <bottom/>
      <diagonal/>
    </border>
    <border>
      <left style="thin">
        <color theme="3" tint="0.39994506668294322"/>
      </left>
      <right/>
      <top/>
      <bottom/>
      <diagonal/>
    </border>
    <border>
      <left style="thin">
        <color theme="3" tint="0.39997558519241921"/>
      </left>
      <right/>
      <top/>
      <bottom style="thin">
        <color theme="3" tint="0.39997558519241921"/>
      </bottom>
      <diagonal/>
    </border>
    <border>
      <left style="dashed">
        <color rgb="FF7F7F7F"/>
      </left>
      <right/>
      <top style="dashed">
        <color rgb="FF7F7F7F"/>
      </top>
      <bottom style="thin">
        <color theme="0"/>
      </bottom>
      <diagonal/>
    </border>
    <border>
      <left/>
      <right/>
      <top style="dashed">
        <color rgb="FF7F7F7F"/>
      </top>
      <bottom style="thin">
        <color theme="0"/>
      </bottom>
      <diagonal/>
    </border>
    <border>
      <left/>
      <right style="dashed">
        <color rgb="FF7F7F7F"/>
      </right>
      <top style="dashed">
        <color rgb="FF7F7F7F"/>
      </top>
      <bottom style="thin">
        <color theme="0"/>
      </bottom>
      <diagonal/>
    </border>
    <border>
      <left/>
      <right/>
      <top style="thin">
        <color theme="8"/>
      </top>
      <bottom style="double">
        <color theme="8"/>
      </bottom>
      <diagonal/>
    </border>
  </borders>
  <cellStyleXfs count="9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43" fontId="7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9" fillId="4" borderId="2" applyNumberFormat="0" applyAlignment="0">
      <protection locked="0"/>
    </xf>
    <xf numFmtId="0" fontId="3" fillId="0" borderId="20" applyNumberFormat="0" applyFill="0" applyAlignment="0" applyProtection="0"/>
    <xf numFmtId="0" fontId="10" fillId="3" borderId="0" applyNumberFormat="0" applyBorder="0" applyAlignment="0" applyProtection="0"/>
    <xf numFmtId="0" fontId="7" fillId="0" borderId="0"/>
    <xf numFmtId="4" fontId="16" fillId="2" borderId="1"/>
  </cellStyleXfs>
  <cellXfs count="53">
    <xf numFmtId="0" fontId="0" fillId="0" borderId="0" xfId="0"/>
    <xf numFmtId="0" fontId="4" fillId="0" borderId="0" xfId="0" applyFont="1"/>
    <xf numFmtId="0" fontId="5" fillId="0" borderId="0" xfId="0" applyFont="1"/>
    <xf numFmtId="0" fontId="0" fillId="0" borderId="0" xfId="0" applyProtection="1">
      <protection locked="0"/>
    </xf>
    <xf numFmtId="0" fontId="6" fillId="0" borderId="0" xfId="0" applyFont="1" applyProtection="1">
      <protection locked="0"/>
    </xf>
    <xf numFmtId="0" fontId="1" fillId="0" borderId="0" xfId="0" applyFont="1" applyProtection="1">
      <protection locked="0"/>
    </xf>
    <xf numFmtId="0" fontId="2" fillId="0" borderId="0" xfId="1" applyAlignment="1" applyProtection="1">
      <alignment wrapText="1"/>
    </xf>
    <xf numFmtId="43" fontId="0" fillId="0" borderId="0" xfId="2" applyFont="1"/>
    <xf numFmtId="0" fontId="12" fillId="0" borderId="0" xfId="3" applyFont="1" applyAlignment="1">
      <alignment horizontal="center" vertical="top"/>
    </xf>
    <xf numFmtId="0" fontId="13" fillId="0" borderId="0" xfId="0" applyFont="1"/>
    <xf numFmtId="0" fontId="2" fillId="0" borderId="0" xfId="1" applyAlignment="1" applyProtection="1"/>
    <xf numFmtId="0" fontId="9" fillId="4" borderId="2" xfId="4" applyAlignment="1">
      <alignment horizontal="center"/>
      <protection locked="0"/>
    </xf>
    <xf numFmtId="0" fontId="3" fillId="0" borderId="0" xfId="0" applyFont="1"/>
    <xf numFmtId="0" fontId="17" fillId="0" borderId="0" xfId="0" applyFont="1"/>
    <xf numFmtId="0" fontId="18" fillId="5" borderId="6" xfId="1" applyFont="1" applyFill="1" applyBorder="1" applyAlignment="1" applyProtection="1">
      <alignment wrapText="1"/>
    </xf>
    <xf numFmtId="0" fontId="18" fillId="5" borderId="7" xfId="1" applyFont="1" applyFill="1" applyBorder="1" applyAlignment="1" applyProtection="1">
      <alignment wrapText="1"/>
    </xf>
    <xf numFmtId="0" fontId="18" fillId="5" borderId="3" xfId="1" applyFont="1" applyFill="1" applyBorder="1" applyAlignment="1" applyProtection="1">
      <alignment wrapText="1"/>
    </xf>
    <xf numFmtId="4" fontId="9" fillId="4" borderId="5" xfId="4" applyNumberFormat="1" applyBorder="1" applyAlignment="1">
      <protection locked="0"/>
    </xf>
    <xf numFmtId="4" fontId="9" fillId="4" borderId="11" xfId="4" applyNumberFormat="1" applyBorder="1" applyAlignment="1">
      <protection locked="0"/>
    </xf>
    <xf numFmtId="4" fontId="16" fillId="2" borderId="12" xfId="8" applyBorder="1"/>
    <xf numFmtId="4" fontId="16" fillId="2" borderId="13" xfId="8" applyBorder="1"/>
    <xf numFmtId="0" fontId="0" fillId="0" borderId="0" xfId="0" applyAlignment="1">
      <alignment wrapText="1"/>
    </xf>
    <xf numFmtId="0" fontId="18" fillId="5" borderId="4" xfId="1" applyFont="1" applyFill="1" applyBorder="1" applyAlignment="1" applyProtection="1">
      <alignment wrapText="1"/>
    </xf>
    <xf numFmtId="0" fontId="9" fillId="4" borderId="5" xfId="4" applyBorder="1" applyAlignment="1">
      <protection locked="0"/>
    </xf>
    <xf numFmtId="14" fontId="9" fillId="4" borderId="5" xfId="4" applyNumberFormat="1" applyBorder="1" applyAlignment="1">
      <protection locked="0"/>
    </xf>
    <xf numFmtId="0" fontId="9" fillId="4" borderId="16" xfId="4" applyBorder="1" applyAlignment="1">
      <protection locked="0"/>
    </xf>
    <xf numFmtId="2" fontId="3" fillId="0" borderId="20" xfId="5" applyNumberFormat="1" applyFill="1"/>
    <xf numFmtId="2" fontId="0" fillId="0" borderId="0" xfId="0" applyNumberFormat="1"/>
    <xf numFmtId="0" fontId="10" fillId="6" borderId="8" xfId="6" applyFill="1" applyBorder="1" applyAlignment="1">
      <alignment horizontal="right" vertical="center"/>
    </xf>
    <xf numFmtId="0" fontId="10" fillId="6" borderId="14" xfId="6" applyFill="1" applyBorder="1" applyAlignment="1"/>
    <xf numFmtId="0" fontId="10" fillId="6" borderId="15" xfId="6" applyFill="1" applyBorder="1" applyAlignment="1"/>
    <xf numFmtId="0" fontId="10" fillId="6" borderId="8" xfId="6" applyFill="1" applyBorder="1" applyAlignment="1">
      <alignment horizontal="right"/>
    </xf>
    <xf numFmtId="0" fontId="10" fillId="6" borderId="8" xfId="6" applyFill="1" applyBorder="1" applyAlignment="1">
      <alignment horizontal="center"/>
    </xf>
    <xf numFmtId="0" fontId="10" fillId="6" borderId="9" xfId="6" applyFill="1" applyBorder="1" applyAlignment="1">
      <alignment horizontal="center"/>
    </xf>
    <xf numFmtId="164" fontId="11" fillId="0" borderId="0" xfId="0" applyNumberFormat="1" applyFont="1" applyAlignment="1">
      <alignment horizontal="left" vertical="center" wrapText="1"/>
    </xf>
    <xf numFmtId="0" fontId="11" fillId="0" borderId="0" xfId="0" applyFont="1" applyAlignment="1">
      <alignment wrapText="1"/>
    </xf>
    <xf numFmtId="0" fontId="11" fillId="0" borderId="0" xfId="0" applyFont="1"/>
    <xf numFmtId="0" fontId="20" fillId="7" borderId="0" xfId="0" applyFont="1" applyFill="1" applyAlignment="1">
      <alignment vertical="center" wrapText="1"/>
    </xf>
    <xf numFmtId="0" fontId="21" fillId="7" borderId="0" xfId="0" applyFont="1" applyFill="1" applyAlignment="1">
      <alignment vertical="center" wrapText="1"/>
    </xf>
    <xf numFmtId="0" fontId="2" fillId="4" borderId="5" xfId="1" applyFill="1" applyBorder="1" applyAlignment="1">
      <protection locked="0"/>
    </xf>
    <xf numFmtId="49" fontId="22" fillId="4" borderId="17" xfId="4" applyNumberFormat="1" applyFont="1" applyBorder="1" applyAlignment="1" applyProtection="1">
      <alignment horizontal="left" vertical="top"/>
      <protection locked="0"/>
    </xf>
    <xf numFmtId="49" fontId="9" fillId="4" borderId="18" xfId="4" applyNumberFormat="1" applyBorder="1" applyAlignment="1" applyProtection="1">
      <alignment horizontal="left" vertical="top"/>
      <protection locked="0"/>
    </xf>
    <xf numFmtId="49" fontId="9" fillId="4" borderId="19" xfId="4" applyNumberFormat="1" applyBorder="1" applyAlignment="1" applyProtection="1">
      <alignment horizontal="left" vertical="top"/>
      <protection locked="0"/>
    </xf>
    <xf numFmtId="49" fontId="9" fillId="4" borderId="17" xfId="4" applyNumberFormat="1" applyBorder="1" applyAlignment="1" applyProtection="1">
      <alignment horizontal="left" vertical="top"/>
      <protection locked="0"/>
    </xf>
    <xf numFmtId="165" fontId="9" fillId="4" borderId="5" xfId="4" applyNumberFormat="1" applyBorder="1" applyAlignment="1" applyProtection="1">
      <protection locked="0"/>
    </xf>
    <xf numFmtId="165" fontId="9" fillId="4" borderId="11" xfId="4" applyNumberFormat="1" applyBorder="1" applyAlignment="1" applyProtection="1">
      <protection locked="0"/>
    </xf>
    <xf numFmtId="165" fontId="9" fillId="4" borderId="10" xfId="4" applyNumberFormat="1" applyBorder="1" applyAlignment="1" applyProtection="1">
      <protection locked="0"/>
    </xf>
    <xf numFmtId="49" fontId="9" fillId="4" borderId="17" xfId="4" applyNumberFormat="1" applyBorder="1" applyAlignment="1">
      <alignment horizontal="left" vertical="top" wrapText="1"/>
      <protection locked="0"/>
    </xf>
    <xf numFmtId="49" fontId="9" fillId="4" borderId="18" xfId="4" applyNumberFormat="1" applyBorder="1" applyAlignment="1">
      <alignment horizontal="left" vertical="top" wrapText="1"/>
      <protection locked="0"/>
    </xf>
    <xf numFmtId="49" fontId="9" fillId="4" borderId="19" xfId="4" applyNumberFormat="1" applyBorder="1" applyAlignment="1">
      <alignment horizontal="left" vertical="top" wrapText="1"/>
      <protection locked="0"/>
    </xf>
    <xf numFmtId="0" fontId="10" fillId="6" borderId="15" xfId="6" applyFill="1" applyBorder="1" applyAlignment="1">
      <alignment horizontal="center"/>
    </xf>
    <xf numFmtId="0" fontId="10" fillId="6" borderId="0" xfId="6" applyFill="1" applyBorder="1" applyAlignment="1">
      <alignment horizontal="center"/>
    </xf>
    <xf numFmtId="0" fontId="19" fillId="0" borderId="0" xfId="3" applyFont="1" applyAlignment="1">
      <alignment horizontal="center" vertical="top"/>
    </xf>
  </cellXfs>
  <cellStyles count="9">
    <cellStyle name="Accent1" xfId="6" builtinId="29"/>
    <cellStyle name="Comma" xfId="2" builtinId="3"/>
    <cellStyle name="Hyperlink" xfId="1" builtinId="8"/>
    <cellStyle name="Input" xfId="4" builtinId="20" customBuiltin="1"/>
    <cellStyle name="No Inputs" xfId="8" xr:uid="{00000000-0005-0000-0000-000004000000}"/>
    <cellStyle name="Normal" xfId="0" builtinId="0"/>
    <cellStyle name="Normal 2" xfId="7" xr:uid="{00000000-0005-0000-0000-000006000000}"/>
    <cellStyle name="Title" xfId="3" builtinId="15"/>
    <cellStyle name="Total" xfId="5" builtinId="25" customBuiltin="1"/>
  </cellStyles>
  <dxfs count="1">
    <dxf>
      <numFmt numFmtId="0" formatCode="General"/>
    </dxf>
  </dxfs>
  <tableStyles count="0" defaultTableStyle="TableStyleMedium9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Utility_Names" displayName="Utility_Names" ref="A1:B63" totalsRowShown="0">
  <autoFilter ref="A1:B63" xr:uid="{00000000-0009-0000-0100-000001000000}"/>
  <sortState xmlns:xlrd2="http://schemas.microsoft.com/office/spreadsheetml/2017/richdata2" ref="A2:F63">
    <sortCondition ref="A1:A62"/>
  </sortState>
  <tableColumns count="2">
    <tableColumn id="2" xr3:uid="{00000000-0010-0000-0000-000002000000}" name="Utility Name"/>
    <tableColumn id="1" xr3:uid="{00000000-0010-0000-0000-000001000000}" name="Utility Cod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ommerce Colors">
  <a:themeElements>
    <a:clrScheme name="Commerce Primary">
      <a:dk1>
        <a:srgbClr val="555555"/>
      </a:dk1>
      <a:lt1>
        <a:srgbClr val="FFFFFF"/>
      </a:lt1>
      <a:dk2>
        <a:srgbClr val="555555"/>
      </a:dk2>
      <a:lt2>
        <a:srgbClr val="E6E6E6"/>
      </a:lt2>
      <a:accent1>
        <a:srgbClr val="00BCE8"/>
      </a:accent1>
      <a:accent2>
        <a:srgbClr val="EA5F14"/>
      </a:accent2>
      <a:accent3>
        <a:srgbClr val="BBCE00"/>
      </a:accent3>
      <a:accent4>
        <a:srgbClr val="9B0059"/>
      </a:accent4>
      <a:accent5>
        <a:srgbClr val="6E767D"/>
      </a:accent5>
      <a:accent6>
        <a:srgbClr val="0A82A0"/>
      </a:accent6>
      <a:hlink>
        <a:srgbClr val="0A82A0"/>
      </a:hlink>
      <a:folHlink>
        <a:srgbClr val="6E767D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明朝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app.smartsheet.com/b/form/a7e4c4f4285c40ba911e7c9b4704ac69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schererb@bentonpud.org" TargetMode="External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8"/>
  <sheetViews>
    <sheetView showGridLines="0" workbookViewId="0">
      <selection activeCell="B32" sqref="B32"/>
    </sheetView>
  </sheetViews>
  <sheetFormatPr defaultRowHeight="15" x14ac:dyDescent="0.25"/>
  <cols>
    <col min="1" max="1" width="91.5703125" customWidth="1"/>
  </cols>
  <sheetData>
    <row r="1" spans="1:1" ht="36.75" x14ac:dyDescent="0.25">
      <c r="A1" s="38" t="s">
        <v>120</v>
      </c>
    </row>
    <row r="2" spans="1:1" x14ac:dyDescent="0.25">
      <c r="A2" s="34" t="s">
        <v>126</v>
      </c>
    </row>
    <row r="3" spans="1:1" ht="26.1" customHeight="1" x14ac:dyDescent="0.25">
      <c r="A3" s="36" t="s">
        <v>118</v>
      </c>
    </row>
    <row r="4" spans="1:1" x14ac:dyDescent="0.25">
      <c r="A4" s="10" t="s">
        <v>125</v>
      </c>
    </row>
    <row r="5" spans="1:1" x14ac:dyDescent="0.25">
      <c r="A5" s="37" t="s">
        <v>128</v>
      </c>
    </row>
    <row r="6" spans="1:1" x14ac:dyDescent="0.25">
      <c r="A6" s="35" t="s">
        <v>127</v>
      </c>
    </row>
    <row r="7" spans="1:1" x14ac:dyDescent="0.25">
      <c r="A7" s="36"/>
    </row>
    <row r="8" spans="1:1" ht="90" x14ac:dyDescent="0.25">
      <c r="A8" s="35" t="s">
        <v>119</v>
      </c>
    </row>
  </sheetData>
  <hyperlinks>
    <hyperlink ref="A4" r:id="rId1" xr:uid="{00000000-0004-0000-0000-000000000000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-0.249977111117893"/>
    <pageSetUpPr fitToPage="1"/>
  </sheetPr>
  <dimension ref="A1:F49"/>
  <sheetViews>
    <sheetView showGridLines="0" tabSelected="1" zoomScaleNormal="100" workbookViewId="0">
      <selection activeCell="D49" sqref="D49"/>
    </sheetView>
  </sheetViews>
  <sheetFormatPr defaultColWidth="9.140625" defaultRowHeight="15" x14ac:dyDescent="0.25"/>
  <cols>
    <col min="1" max="1" width="44.28515625" style="3" customWidth="1"/>
    <col min="2" max="4" width="16.42578125" style="3" customWidth="1"/>
    <col min="5" max="16384" width="9.140625" style="3"/>
  </cols>
  <sheetData>
    <row r="1" spans="1:6" ht="41.25" x14ac:dyDescent="0.25">
      <c r="A1" s="52" t="s">
        <v>121</v>
      </c>
      <c r="B1" s="52"/>
      <c r="C1" s="52"/>
      <c r="D1" s="52"/>
    </row>
    <row r="2" spans="1:6" ht="20.100000000000001" customHeight="1" x14ac:dyDescent="0.25">
      <c r="B2" s="8"/>
      <c r="C2" s="8"/>
      <c r="D2" s="8"/>
    </row>
    <row r="3" spans="1:6" ht="22.5" customHeight="1" x14ac:dyDescent="0.25">
      <c r="A3" s="9" t="s">
        <v>86</v>
      </c>
      <c r="B3" s="8"/>
      <c r="C3" s="8"/>
      <c r="D3" s="8"/>
    </row>
    <row r="4" spans="1:6" ht="17.100000000000001" customHeight="1" x14ac:dyDescent="0.25">
      <c r="A4" t="s">
        <v>87</v>
      </c>
      <c r="B4" s="11"/>
      <c r="C4" s="8"/>
    </row>
    <row r="5" spans="1:6" ht="36.950000000000003" customHeight="1" thickBot="1" x14ac:dyDescent="0.3">
      <c r="A5" s="9" t="s">
        <v>88</v>
      </c>
      <c r="B5" s="9"/>
      <c r="C5" s="8"/>
      <c r="D5" s="8"/>
    </row>
    <row r="6" spans="1:6" ht="15.75" thickTop="1" x14ac:dyDescent="0.25">
      <c r="A6" t="s">
        <v>17</v>
      </c>
      <c r="B6">
        <v>2026</v>
      </c>
      <c r="C6" s="22"/>
      <c r="D6" s="14"/>
    </row>
    <row r="7" spans="1:6" x14ac:dyDescent="0.25">
      <c r="A7" t="s">
        <v>16</v>
      </c>
      <c r="B7" s="23" t="s">
        <v>25</v>
      </c>
      <c r="C7" s="15"/>
      <c r="D7" s="16"/>
    </row>
    <row r="8" spans="1:6" x14ac:dyDescent="0.25">
      <c r="A8" t="s">
        <v>100</v>
      </c>
      <c r="B8" s="23" t="s">
        <v>129</v>
      </c>
      <c r="C8" s="15"/>
      <c r="D8" s="16"/>
    </row>
    <row r="9" spans="1:6" x14ac:dyDescent="0.25">
      <c r="A9" t="s">
        <v>101</v>
      </c>
      <c r="B9" s="39" t="s">
        <v>130</v>
      </c>
      <c r="C9" s="15"/>
      <c r="D9" s="16"/>
    </row>
    <row r="10" spans="1:6" x14ac:dyDescent="0.25">
      <c r="A10" s="21" t="s">
        <v>14</v>
      </c>
      <c r="B10" s="24" t="s">
        <v>136</v>
      </c>
      <c r="C10" s="15"/>
      <c r="D10" s="16"/>
    </row>
    <row r="11" spans="1:6" ht="41.1" customHeight="1" x14ac:dyDescent="0.25">
      <c r="A11" s="21" t="s">
        <v>107</v>
      </c>
      <c r="B11" s="47" t="s">
        <v>137</v>
      </c>
      <c r="C11" s="48"/>
      <c r="D11" s="49"/>
    </row>
    <row r="12" spans="1:6" x14ac:dyDescent="0.25">
      <c r="A12" s="21"/>
    </row>
    <row r="13" spans="1:6" ht="14.45" customHeight="1" x14ac:dyDescent="0.25">
      <c r="A13" s="50" t="str">
        <f>"Washington State Utility Resource Plan Year " &amp; Report_Yr</f>
        <v>Washington State Utility Resource Plan Year 2026</v>
      </c>
      <c r="B13" s="51"/>
      <c r="C13" s="51"/>
      <c r="D13" s="51"/>
      <c r="E13" s="10"/>
      <c r="F13" s="6"/>
    </row>
    <row r="14" spans="1:6" x14ac:dyDescent="0.25">
      <c r="A14" s="28" t="s">
        <v>89</v>
      </c>
      <c r="B14" s="29" t="s">
        <v>0</v>
      </c>
      <c r="C14" s="30" t="s">
        <v>90</v>
      </c>
      <c r="D14" s="30" t="s">
        <v>91</v>
      </c>
      <c r="E14" s="10"/>
      <c r="F14" s="6"/>
    </row>
    <row r="15" spans="1:6" x14ac:dyDescent="0.25">
      <c r="A15" s="31" t="s">
        <v>92</v>
      </c>
      <c r="B15" s="25">
        <v>2025</v>
      </c>
      <c r="C15" s="30">
        <f>Est_Per+5</f>
        <v>2030</v>
      </c>
      <c r="D15" s="30">
        <f>Est_Per+10</f>
        <v>2035</v>
      </c>
      <c r="E15" s="10"/>
      <c r="F15" s="6"/>
    </row>
    <row r="16" spans="1:6" x14ac:dyDescent="0.25">
      <c r="A16" s="31" t="s">
        <v>93</v>
      </c>
      <c r="B16" s="32" t="s">
        <v>1</v>
      </c>
      <c r="C16" s="33" t="s">
        <v>1</v>
      </c>
      <c r="D16" s="33" t="s">
        <v>1</v>
      </c>
      <c r="E16" s="10"/>
      <c r="F16" s="6"/>
    </row>
    <row r="17" spans="1:5" x14ac:dyDescent="0.25">
      <c r="A17" s="31" t="s">
        <v>2</v>
      </c>
      <c r="B17" s="32" t="s">
        <v>94</v>
      </c>
      <c r="C17" s="33" t="s">
        <v>94</v>
      </c>
      <c r="D17" s="33" t="s">
        <v>94</v>
      </c>
      <c r="E17" s="5"/>
    </row>
    <row r="18" spans="1:5" x14ac:dyDescent="0.25">
      <c r="A18" s="12" t="s">
        <v>3</v>
      </c>
      <c r="B18" s="46">
        <v>212.90700000000001</v>
      </c>
      <c r="C18" s="46">
        <f>213.845+C21</f>
        <v>217.27099999999999</v>
      </c>
      <c r="D18" s="46">
        <f>215.274+D21</f>
        <v>224.9</v>
      </c>
      <c r="E18" s="5"/>
    </row>
    <row r="19" spans="1:5" s="4" customFormat="1" x14ac:dyDescent="0.25">
      <c r="A19" s="12" t="s">
        <v>10</v>
      </c>
      <c r="B19" s="17"/>
      <c r="C19" s="17"/>
      <c r="D19" s="18"/>
      <c r="E19" s="5"/>
    </row>
    <row r="20" spans="1:5" x14ac:dyDescent="0.25">
      <c r="A20" s="13" t="s">
        <v>21</v>
      </c>
      <c r="B20" s="19"/>
      <c r="C20" s="19"/>
      <c r="D20" s="20"/>
      <c r="E20" s="5"/>
    </row>
    <row r="21" spans="1:5" x14ac:dyDescent="0.25">
      <c r="A21" t="s">
        <v>95</v>
      </c>
      <c r="B21" s="19"/>
      <c r="C21" s="44">
        <f>ROUND(3.325*1.0304,3)</f>
        <v>3.4260000000000002</v>
      </c>
      <c r="D21" s="45">
        <f>ROUND(9.342*1.0304,3)</f>
        <v>9.6259999999999994</v>
      </c>
      <c r="E21" s="5"/>
    </row>
    <row r="22" spans="1:5" x14ac:dyDescent="0.25">
      <c r="A22" t="s">
        <v>110</v>
      </c>
      <c r="B22" s="19"/>
      <c r="C22" s="17"/>
      <c r="D22" s="18"/>
      <c r="E22" s="5"/>
    </row>
    <row r="23" spans="1:5" x14ac:dyDescent="0.25">
      <c r="A23" t="s">
        <v>4</v>
      </c>
      <c r="B23" s="19"/>
      <c r="C23" s="17"/>
      <c r="D23" s="18"/>
      <c r="E23" s="5"/>
    </row>
    <row r="24" spans="1:5" x14ac:dyDescent="0.25">
      <c r="A24" t="s">
        <v>102</v>
      </c>
      <c r="B24" s="44">
        <v>202.08099999999999</v>
      </c>
      <c r="C24" s="46">
        <v>213.00700000000001</v>
      </c>
      <c r="D24" s="46">
        <v>213.00700000000001</v>
      </c>
      <c r="E24" s="5"/>
    </row>
    <row r="25" spans="1:5" x14ac:dyDescent="0.25">
      <c r="A25" t="s">
        <v>96</v>
      </c>
      <c r="B25" s="44">
        <v>11.464</v>
      </c>
      <c r="C25" s="44">
        <f t="shared" ref="C25:D25" si="0">C18-C27-C24-C21</f>
        <v>-8.1000000000029715E-2</v>
      </c>
      <c r="D25" s="44">
        <f t="shared" si="0"/>
        <v>1.3479999999999901</v>
      </c>
      <c r="E25" s="5"/>
    </row>
    <row r="26" spans="1:5" x14ac:dyDescent="0.25">
      <c r="A26" t="s">
        <v>11</v>
      </c>
      <c r="B26" s="17"/>
      <c r="C26" s="17"/>
      <c r="D26" s="18"/>
      <c r="E26" s="5"/>
    </row>
    <row r="27" spans="1:5" x14ac:dyDescent="0.25">
      <c r="A27" t="s">
        <v>12</v>
      </c>
      <c r="B27" s="44">
        <v>1.147</v>
      </c>
      <c r="C27" s="44">
        <v>0.91900000000000004</v>
      </c>
      <c r="D27" s="45">
        <v>0.91900000000000004</v>
      </c>
      <c r="E27" s="5"/>
    </row>
    <row r="28" spans="1:5" x14ac:dyDescent="0.25">
      <c r="A28" t="s">
        <v>5</v>
      </c>
      <c r="B28" s="17"/>
      <c r="C28" s="17"/>
      <c r="D28" s="18"/>
      <c r="E28" s="5"/>
    </row>
    <row r="29" spans="1:5" x14ac:dyDescent="0.25">
      <c r="A29" t="s">
        <v>108</v>
      </c>
      <c r="B29" s="17"/>
      <c r="C29" s="17"/>
      <c r="D29" s="18"/>
      <c r="E29" s="5"/>
    </row>
    <row r="30" spans="1:5" x14ac:dyDescent="0.25">
      <c r="A30" t="s">
        <v>111</v>
      </c>
      <c r="B30" s="17"/>
      <c r="C30" s="17"/>
      <c r="D30" s="18"/>
      <c r="E30" s="5"/>
    </row>
    <row r="31" spans="1:5" x14ac:dyDescent="0.25">
      <c r="A31" t="s">
        <v>84</v>
      </c>
      <c r="B31" s="17"/>
      <c r="C31" s="17"/>
      <c r="D31" s="18"/>
      <c r="E31" s="5"/>
    </row>
    <row r="32" spans="1:5" x14ac:dyDescent="0.25">
      <c r="A32" t="s">
        <v>104</v>
      </c>
      <c r="B32" s="17"/>
      <c r="C32" s="17"/>
      <c r="D32" s="18"/>
      <c r="E32" s="5"/>
    </row>
    <row r="33" spans="1:5" x14ac:dyDescent="0.25">
      <c r="A33" t="s">
        <v>112</v>
      </c>
      <c r="B33" s="17"/>
      <c r="C33" s="17"/>
      <c r="D33" s="18"/>
      <c r="E33" s="5"/>
    </row>
    <row r="34" spans="1:5" x14ac:dyDescent="0.25">
      <c r="A34" t="s">
        <v>106</v>
      </c>
      <c r="B34" s="17"/>
      <c r="C34" s="17"/>
      <c r="D34" s="18"/>
      <c r="E34" s="5"/>
    </row>
    <row r="35" spans="1:5" x14ac:dyDescent="0.25">
      <c r="A35" t="s">
        <v>105</v>
      </c>
      <c r="B35" s="17"/>
      <c r="C35" s="17"/>
      <c r="D35" s="18"/>
      <c r="E35" s="5"/>
    </row>
    <row r="36" spans="1:5" x14ac:dyDescent="0.25">
      <c r="A36" t="s">
        <v>109</v>
      </c>
      <c r="B36" s="17"/>
      <c r="C36" s="17"/>
      <c r="D36" s="18"/>
      <c r="E36" s="5"/>
    </row>
    <row r="37" spans="1:5" x14ac:dyDescent="0.25">
      <c r="A37" t="s">
        <v>97</v>
      </c>
      <c r="B37" s="17"/>
      <c r="C37" s="17"/>
      <c r="D37" s="18"/>
      <c r="E37" s="5"/>
    </row>
    <row r="38" spans="1:5" x14ac:dyDescent="0.25">
      <c r="A38" t="s">
        <v>98</v>
      </c>
      <c r="B38" s="17"/>
      <c r="C38" s="17"/>
      <c r="D38" s="18"/>
      <c r="E38" s="5"/>
    </row>
    <row r="39" spans="1:5" x14ac:dyDescent="0.25">
      <c r="A39" t="s">
        <v>99</v>
      </c>
      <c r="B39" s="17"/>
      <c r="C39" s="17"/>
      <c r="D39" s="18"/>
      <c r="E39" s="5"/>
    </row>
    <row r="40" spans="1:5" x14ac:dyDescent="0.25">
      <c r="A40" t="s">
        <v>7</v>
      </c>
      <c r="B40" s="17"/>
      <c r="C40" s="17"/>
      <c r="D40" s="18"/>
      <c r="E40" s="5"/>
    </row>
    <row r="41" spans="1:5" x14ac:dyDescent="0.25">
      <c r="A41" t="s">
        <v>13</v>
      </c>
      <c r="B41" s="17"/>
      <c r="C41" s="17"/>
      <c r="D41" s="18"/>
    </row>
    <row r="42" spans="1:5" x14ac:dyDescent="0.25">
      <c r="A42" t="s">
        <v>85</v>
      </c>
      <c r="B42" s="17"/>
      <c r="C42" s="17"/>
      <c r="D42" s="18"/>
    </row>
    <row r="43" spans="1:5" ht="15.75" thickBot="1" x14ac:dyDescent="0.3">
      <c r="A43" t="s">
        <v>8</v>
      </c>
      <c r="B43" s="26">
        <f>SUM(B21:B42)</f>
        <v>214.69199999999998</v>
      </c>
      <c r="C43" s="26">
        <f>SUM(C21:C42)</f>
        <v>217.27099999999999</v>
      </c>
      <c r="D43" s="26">
        <f>SUM(D21:D42)</f>
        <v>224.9</v>
      </c>
    </row>
    <row r="44" spans="1:5" ht="15.75" thickTop="1" x14ac:dyDescent="0.25">
      <c r="A44" t="s">
        <v>9</v>
      </c>
      <c r="B44" s="27">
        <f>B43-B19-B18</f>
        <v>1.7849999999999682</v>
      </c>
      <c r="C44" s="27">
        <f>C43-C19-C18</f>
        <v>0</v>
      </c>
      <c r="D44" s="27">
        <f>D43-D19-D18</f>
        <v>0</v>
      </c>
    </row>
    <row r="45" spans="1:5" x14ac:dyDescent="0.25">
      <c r="A45" s="40" t="s">
        <v>131</v>
      </c>
      <c r="B45" s="41"/>
      <c r="C45" s="42"/>
    </row>
    <row r="46" spans="1:5" x14ac:dyDescent="0.25">
      <c r="A46" s="43" t="s">
        <v>132</v>
      </c>
      <c r="B46" s="41"/>
      <c r="C46" s="42"/>
    </row>
    <row r="47" spans="1:5" x14ac:dyDescent="0.25">
      <c r="A47" s="43" t="s">
        <v>134</v>
      </c>
      <c r="B47" s="41"/>
      <c r="C47" s="42"/>
    </row>
    <row r="48" spans="1:5" x14ac:dyDescent="0.25">
      <c r="A48" s="43" t="s">
        <v>135</v>
      </c>
      <c r="B48" s="41"/>
      <c r="C48" s="42"/>
    </row>
    <row r="49" spans="1:3" x14ac:dyDescent="0.25">
      <c r="A49" s="43" t="s">
        <v>133</v>
      </c>
      <c r="B49" s="41"/>
      <c r="C49" s="42"/>
    </row>
  </sheetData>
  <sheetProtection algorithmName="SHA-512" hashValue="deCtmVv9ChewwPts3J32zdYAGVf5NTBsvWXZdcocTWbJFwhZMzdG5Gq5z75GAVMcBTg/uERwazKKUeVAFuzv2Q==" saltValue="pr1xp+zMUwYijsawKcwe4Q==" spinCount="100000" sheet="1" formatCells="0" insertHyperlinks="0" selectLockedCells="1" pivotTables="0"/>
  <mergeCells count="3">
    <mergeCell ref="B11:D11"/>
    <mergeCell ref="A13:D13"/>
    <mergeCell ref="A1:D1"/>
  </mergeCells>
  <hyperlinks>
    <hyperlink ref="B9" r:id="rId1" xr:uid="{8B33E4B9-5E61-487E-9E94-72894A0226A3}"/>
  </hyperlinks>
  <printOptions headings="1"/>
  <pageMargins left="0.7" right="0.7" top="0.75" bottom="0.75" header="0.3" footer="0.3"/>
  <pageSetup scale="93" orientation="portrait"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0000000}">
          <x14:formula1>
            <xm:f>Utilities!$A$2:$A$63</xm:f>
          </x14:formula1>
          <xm:sqref>B7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/>
  </sheetPr>
  <dimension ref="A1:I2"/>
  <sheetViews>
    <sheetView workbookViewId="0">
      <selection activeCell="J25" sqref="J25"/>
    </sheetView>
  </sheetViews>
  <sheetFormatPr defaultRowHeight="15" x14ac:dyDescent="0.25"/>
  <cols>
    <col min="1" max="1" width="11.85546875" customWidth="1"/>
    <col min="6" max="6" width="10.5703125" bestFit="1" customWidth="1"/>
  </cols>
  <sheetData>
    <row r="1" spans="1:9" x14ac:dyDescent="0.25">
      <c r="A1" s="1" t="s">
        <v>113</v>
      </c>
      <c r="B1" s="1" t="s">
        <v>17</v>
      </c>
      <c r="C1" s="1" t="s">
        <v>15</v>
      </c>
      <c r="D1" s="1" t="s">
        <v>22</v>
      </c>
      <c r="E1" s="1" t="s">
        <v>18</v>
      </c>
      <c r="F1" s="1" t="s">
        <v>20</v>
      </c>
      <c r="G1" s="1" t="s">
        <v>114</v>
      </c>
      <c r="H1" s="1" t="s">
        <v>115</v>
      </c>
      <c r="I1" s="1" t="s">
        <v>19</v>
      </c>
    </row>
    <row r="2" spans="1:9" x14ac:dyDescent="0.25">
      <c r="A2" s="1" t="str">
        <f>B2&amp;"_"&amp;C2</f>
        <v>2026_34</v>
      </c>
      <c r="B2" s="1">
        <f>Report_Yr</f>
        <v>2026</v>
      </c>
      <c r="C2" s="1">
        <f>VLOOKUP(Utility_Name, Utility_Names[],2,FALSE)</f>
        <v>34</v>
      </c>
      <c r="D2" s="1" t="str">
        <f>Utility_Name</f>
        <v>Benton County PUD No. 1</v>
      </c>
      <c r="E2" s="1" t="s">
        <v>116</v>
      </c>
      <c r="F2" s="1" t="str">
        <f>DateOfApproval</f>
        <v>7/14/2026</v>
      </c>
      <c r="G2" s="1" t="str">
        <f>Contact_Name</f>
        <v>Blake Scherer</v>
      </c>
      <c r="H2" s="1" t="str">
        <f>Contact_Email</f>
        <v>schererb@bentonpud.org</v>
      </c>
      <c r="I2" s="1" t="str">
        <f>Notes</f>
        <v>Refer to Cover Sheet Notes and Benton PUD's 2026 Resource Plan, Resolution No. 2729, July 14, 2026.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0" tint="-0.499984740745262"/>
  </sheetPr>
  <dimension ref="A1:AI13"/>
  <sheetViews>
    <sheetView zoomScale="120" zoomScaleNormal="120" workbookViewId="0">
      <selection activeCell="C22" sqref="C22"/>
    </sheetView>
  </sheetViews>
  <sheetFormatPr defaultColWidth="6.85546875" defaultRowHeight="10.5" customHeight="1" x14ac:dyDescent="0.2"/>
  <cols>
    <col min="1" max="1" width="6.85546875" style="1"/>
    <col min="2" max="2" width="11.5703125" style="1" customWidth="1"/>
    <col min="3" max="3" width="13" style="1" customWidth="1"/>
    <col min="4" max="4" width="8.5703125" style="1" customWidth="1"/>
    <col min="5" max="5" width="15.5703125" style="1" customWidth="1"/>
    <col min="6" max="6" width="14.42578125" style="1" customWidth="1"/>
    <col min="7" max="7" width="18.85546875" style="1" customWidth="1"/>
    <col min="8" max="8" width="11.140625" style="1" customWidth="1"/>
    <col min="9" max="9" width="6.85546875" style="1"/>
    <col min="10" max="10" width="4.140625" style="1" customWidth="1"/>
    <col min="11" max="14" width="6.85546875" style="1"/>
    <col min="15" max="15" width="22.140625" style="1" customWidth="1"/>
    <col min="16" max="16" width="22" style="1" customWidth="1"/>
    <col min="17" max="17" width="9.85546875" style="1" customWidth="1"/>
    <col min="18" max="19" width="6.85546875" style="1"/>
    <col min="20" max="25" width="11" style="1" customWidth="1"/>
    <col min="26" max="27" width="11.5703125" style="1" customWidth="1"/>
    <col min="28" max="28" width="12.85546875" style="1" customWidth="1"/>
    <col min="29" max="29" width="8.42578125" style="1" customWidth="1"/>
    <col min="30" max="30" width="12.28515625" style="1" customWidth="1"/>
    <col min="31" max="32" width="6.85546875" style="1"/>
    <col min="33" max="33" width="7" style="1" customWidth="1"/>
    <col min="34" max="34" width="11.5703125" style="1" customWidth="1"/>
    <col min="35" max="35" width="10.42578125" style="1" customWidth="1"/>
    <col min="36" max="16384" width="6.85546875" style="1"/>
  </cols>
  <sheetData>
    <row r="1" spans="1:35" ht="10.5" customHeight="1" x14ac:dyDescent="0.2">
      <c r="A1" s="1" t="s">
        <v>113</v>
      </c>
      <c r="B1" s="1" t="s">
        <v>17</v>
      </c>
      <c r="C1" s="1" t="s">
        <v>15</v>
      </c>
      <c r="D1" s="1" t="s">
        <v>22</v>
      </c>
      <c r="E1" s="1" t="s">
        <v>18</v>
      </c>
      <c r="F1" s="1" t="s">
        <v>89</v>
      </c>
      <c r="G1" s="1" t="s">
        <v>92</v>
      </c>
      <c r="H1" s="1" t="s">
        <v>93</v>
      </c>
      <c r="I1" s="1" t="s">
        <v>2</v>
      </c>
      <c r="J1" s="1" t="s">
        <v>3</v>
      </c>
      <c r="K1" s="1" t="s">
        <v>10</v>
      </c>
      <c r="L1" s="1" t="s">
        <v>95</v>
      </c>
      <c r="M1" s="1" t="s">
        <v>110</v>
      </c>
      <c r="N1" s="1" t="s">
        <v>4</v>
      </c>
      <c r="O1" s="1" t="s">
        <v>102</v>
      </c>
      <c r="P1" s="1" t="s">
        <v>103</v>
      </c>
      <c r="Q1" s="1" t="s">
        <v>11</v>
      </c>
      <c r="R1" s="1" t="s">
        <v>12</v>
      </c>
      <c r="S1" s="1" t="s">
        <v>5</v>
      </c>
      <c r="T1" s="1" t="s">
        <v>108</v>
      </c>
      <c r="U1" s="1" t="s">
        <v>111</v>
      </c>
      <c r="V1" s="1" t="s">
        <v>84</v>
      </c>
      <c r="W1" s="1" t="s">
        <v>104</v>
      </c>
      <c r="X1" s="1" t="s">
        <v>112</v>
      </c>
      <c r="Y1" s="1" t="s">
        <v>106</v>
      </c>
      <c r="Z1" s="1" t="s">
        <v>105</v>
      </c>
      <c r="AA1" s="1" t="s">
        <v>109</v>
      </c>
      <c r="AB1" s="1" t="s">
        <v>97</v>
      </c>
      <c r="AC1" s="1" t="s">
        <v>98</v>
      </c>
      <c r="AD1" s="1" t="s">
        <v>99</v>
      </c>
      <c r="AE1" s="1" t="s">
        <v>7</v>
      </c>
      <c r="AF1" s="1" t="s">
        <v>13</v>
      </c>
      <c r="AG1" s="1" t="s">
        <v>85</v>
      </c>
      <c r="AH1" s="1" t="s">
        <v>20</v>
      </c>
      <c r="AI1" s="1" t="s">
        <v>19</v>
      </c>
    </row>
    <row r="2" spans="1:35" ht="10.5" customHeight="1" x14ac:dyDescent="0.2">
      <c r="A2" s="1" t="str">
        <f>B2&amp;"_"&amp;C2</f>
        <v>2026_34</v>
      </c>
      <c r="B2" s="1">
        <f>Report_Yr</f>
        <v>2026</v>
      </c>
      <c r="C2" s="1">
        <f>VLOOKUP(Utility_Name, Utility_Names[],2,FALSE)</f>
        <v>34</v>
      </c>
      <c r="D2" s="1" t="str">
        <f t="shared" ref="D2:D4" si="0">Utility_Name</f>
        <v>Benton County PUD No. 1</v>
      </c>
      <c r="E2" s="1" t="s">
        <v>116</v>
      </c>
      <c r="F2" s="1" t="s">
        <v>0</v>
      </c>
      <c r="G2" s="1">
        <f>Est_Per</f>
        <v>2025</v>
      </c>
      <c r="H2" s="1" t="str">
        <f t="array" ref="H2:H4">TRANSPOSE(Season)</f>
        <v>Annual</v>
      </c>
      <c r="I2" s="1" t="str">
        <f t="array" ref="I2:I4">TRANSPOSE(Units)</f>
        <v>aMW</v>
      </c>
      <c r="J2" s="1">
        <f t="array" ref="J2:J4">TRANSPOSE(Loads)</f>
        <v>212.90700000000001</v>
      </c>
      <c r="K2" s="1">
        <f t="array" ref="K2:K4">TRANSPOSE(Exports)</f>
        <v>0</v>
      </c>
      <c r="L2" s="1">
        <f t="array" ref="L2:L4">TRANSPOSE(Energy_Conservation_Measures)</f>
        <v>0</v>
      </c>
      <c r="M2" s="1">
        <f t="array" ref="M2:M4">TRANSPOSE(BTM_Solar)</f>
        <v>0</v>
      </c>
      <c r="N2" s="1">
        <f t="array" ref="N2:N4">TRANSPOSE(Demand_Response)</f>
        <v>0</v>
      </c>
      <c r="O2" s="1">
        <f t="array" ref="O2:O4">TRANSPOSE(BPA_Tier_or_Base)</f>
        <v>202.08099999999999</v>
      </c>
      <c r="P2" s="1">
        <f t="array" ref="P2:P4">TRANSPOSE(BPA_Tier_2)</f>
        <v>11.464</v>
      </c>
      <c r="Q2" s="1">
        <f t="array" ref="Q2:Q4">TRANSPOSE(Cogeneration)</f>
        <v>0</v>
      </c>
      <c r="R2" s="1">
        <f t="array" ref="R2:R4">TRANSPOSE(Hydro)</f>
        <v>1.147</v>
      </c>
      <c r="S2" s="1">
        <f t="array" ref="S2:S4">TRANSPOSE(Wind)</f>
        <v>0</v>
      </c>
      <c r="T2" s="1">
        <f t="array" ref="T2:T4">TRANSPOSE(Utility_scale_Solar)</f>
        <v>0</v>
      </c>
      <c r="U2" s="1">
        <f t="array" ref="U2:U4">TRANSPOSE(FTM_Distributed_Solar)</f>
        <v>0</v>
      </c>
      <c r="V2" s="1">
        <f t="array" ref="V2:V4">TRANSPOSE(Biomass)</f>
        <v>0</v>
      </c>
      <c r="W2" s="1">
        <f t="array" ref="W2:W4">TRANSPOSE(Biogas)</f>
        <v>0</v>
      </c>
      <c r="X2" s="1">
        <f t="array" ref="X2:X4">TRANSPOSE(Landfill_Gas)</f>
        <v>0</v>
      </c>
      <c r="Y2" s="1">
        <f t="array" ref="Y2:Y4">TRANSPOSE(Geothermal)</f>
        <v>0</v>
      </c>
      <c r="Z2" s="1">
        <f t="array" ref="Z2:Z4">TRANSPOSE(Nuclear)</f>
        <v>0</v>
      </c>
      <c r="AA2" s="1">
        <f t="array" ref="AA2:AA4">TRANSPOSE(Other_Distributed_Renewables)</f>
        <v>0</v>
      </c>
      <c r="AB2" s="1">
        <f t="array" ref="AB2:AB4">TRANSPOSE(Thermal_Natural_Gas)</f>
        <v>0</v>
      </c>
      <c r="AC2" s="1">
        <f t="array" ref="AC2:AC4">TRANSPOSE(Thermal_Coal)</f>
        <v>0</v>
      </c>
      <c r="AD2" s="1">
        <f t="array" ref="AD2:AD4">TRANSPOSE(Market_Purchases)</f>
        <v>0</v>
      </c>
      <c r="AE2" s="1">
        <f t="array" ref="AE2:AE4">TRANSPOSE(Other)</f>
        <v>0</v>
      </c>
      <c r="AF2" s="1">
        <f t="array" ref="AF2:AF4">TRANSPOSE(Imports)</f>
        <v>0</v>
      </c>
      <c r="AG2" s="1">
        <f t="array" ref="AG2:AG4">TRANSPOSE(Undecided)</f>
        <v>0</v>
      </c>
      <c r="AH2" s="1" t="str">
        <f>DateOfApproval</f>
        <v>7/14/2026</v>
      </c>
      <c r="AI2" s="1" t="str">
        <f>'Cover Sheet'!$B$11</f>
        <v>Refer to Cover Sheet Notes and Benton PUD's 2026 Resource Plan, Resolution No. 2729, July 14, 2026.</v>
      </c>
    </row>
    <row r="3" spans="1:35" ht="10.5" customHeight="1" x14ac:dyDescent="0.2">
      <c r="A3" s="1" t="str">
        <f t="shared" ref="A3:A4" si="1">B3&amp;"_"&amp;C3</f>
        <v>2026_34</v>
      </c>
      <c r="B3" s="1">
        <f t="shared" ref="B3:B4" si="2">Report_Yr</f>
        <v>2026</v>
      </c>
      <c r="C3" s="1">
        <f>VLOOKUP(Utility_Name, Utility_Names[],2,FALSE)</f>
        <v>34</v>
      </c>
      <c r="D3" s="1" t="str">
        <f t="shared" si="0"/>
        <v>Benton County PUD No. 1</v>
      </c>
      <c r="E3" s="1" t="s">
        <v>116</v>
      </c>
      <c r="F3" s="1" t="s">
        <v>90</v>
      </c>
      <c r="G3" s="1">
        <f>Est_Per+5</f>
        <v>2030</v>
      </c>
      <c r="H3" s="1" t="str">
        <v>Annual</v>
      </c>
      <c r="I3" s="1" t="str">
        <v>aMW</v>
      </c>
      <c r="J3" s="1">
        <v>217.27099999999999</v>
      </c>
      <c r="K3" s="1">
        <v>0</v>
      </c>
      <c r="L3" s="1">
        <v>3.4260000000000002</v>
      </c>
      <c r="M3" s="1">
        <v>0</v>
      </c>
      <c r="N3" s="1">
        <v>0</v>
      </c>
      <c r="O3" s="1">
        <v>213.00700000000001</v>
      </c>
      <c r="P3" s="1">
        <v>-8.1000000000029715E-2</v>
      </c>
      <c r="Q3" s="1">
        <v>0</v>
      </c>
      <c r="R3" s="1">
        <v>0.91900000000000004</v>
      </c>
      <c r="S3" s="1">
        <v>0</v>
      </c>
      <c r="T3" s="1">
        <v>0</v>
      </c>
      <c r="U3" s="1">
        <v>0</v>
      </c>
      <c r="V3" s="1">
        <v>0</v>
      </c>
      <c r="W3" s="1">
        <v>0</v>
      </c>
      <c r="X3" s="1">
        <v>0</v>
      </c>
      <c r="Y3" s="1">
        <v>0</v>
      </c>
      <c r="Z3" s="1">
        <v>0</v>
      </c>
      <c r="AA3" s="1">
        <v>0</v>
      </c>
      <c r="AB3" s="1">
        <v>0</v>
      </c>
      <c r="AC3" s="1">
        <v>0</v>
      </c>
      <c r="AD3" s="1">
        <v>0</v>
      </c>
      <c r="AE3" s="1">
        <v>0</v>
      </c>
      <c r="AF3" s="1">
        <v>0</v>
      </c>
      <c r="AG3" s="1">
        <v>0</v>
      </c>
      <c r="AH3" s="1" t="str">
        <f>DateOfApproval</f>
        <v>7/14/2026</v>
      </c>
      <c r="AI3" s="1" t="str">
        <f>'Cover Sheet'!$B$11</f>
        <v>Refer to Cover Sheet Notes and Benton PUD's 2026 Resource Plan, Resolution No. 2729, July 14, 2026.</v>
      </c>
    </row>
    <row r="4" spans="1:35" ht="10.5" customHeight="1" x14ac:dyDescent="0.2">
      <c r="A4" s="1" t="str">
        <f t="shared" si="1"/>
        <v>2026_34</v>
      </c>
      <c r="B4" s="1">
        <f t="shared" si="2"/>
        <v>2026</v>
      </c>
      <c r="C4" s="1">
        <f>VLOOKUP(Utility_Name, Utility_Names[],2,FALSE)</f>
        <v>34</v>
      </c>
      <c r="D4" s="1" t="str">
        <f t="shared" si="0"/>
        <v>Benton County PUD No. 1</v>
      </c>
      <c r="E4" s="1" t="s">
        <v>116</v>
      </c>
      <c r="F4" s="1" t="s">
        <v>91</v>
      </c>
      <c r="G4" s="1">
        <f>Est_Per+10</f>
        <v>2035</v>
      </c>
      <c r="H4" s="1" t="str">
        <v>Annual</v>
      </c>
      <c r="I4" s="1" t="str">
        <v>aMW</v>
      </c>
      <c r="J4" s="1">
        <v>224.9</v>
      </c>
      <c r="K4" s="1">
        <v>0</v>
      </c>
      <c r="L4" s="1">
        <v>9.6259999999999994</v>
      </c>
      <c r="M4" s="1">
        <v>0</v>
      </c>
      <c r="N4" s="1">
        <v>0</v>
      </c>
      <c r="O4" s="1">
        <v>213.00700000000001</v>
      </c>
      <c r="P4" s="1">
        <v>1.3479999999999901</v>
      </c>
      <c r="Q4" s="1">
        <v>0</v>
      </c>
      <c r="R4" s="1">
        <v>0.91900000000000004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>
        <v>0</v>
      </c>
      <c r="AA4" s="1">
        <v>0</v>
      </c>
      <c r="AB4" s="1">
        <v>0</v>
      </c>
      <c r="AC4" s="1">
        <v>0</v>
      </c>
      <c r="AD4" s="1">
        <v>0</v>
      </c>
      <c r="AE4" s="1">
        <v>0</v>
      </c>
      <c r="AF4" s="1">
        <v>0</v>
      </c>
      <c r="AG4" s="1">
        <v>0</v>
      </c>
      <c r="AH4" s="1" t="str">
        <f>DateOfApproval</f>
        <v>7/14/2026</v>
      </c>
      <c r="AI4" s="1" t="str">
        <f>'Cover Sheet'!$B$11</f>
        <v>Refer to Cover Sheet Notes and Benton PUD's 2026 Resource Plan, Resolution No. 2729, July 14, 2026.</v>
      </c>
    </row>
    <row r="13" spans="1:35" ht="10.5" customHeight="1" x14ac:dyDescent="0.35">
      <c r="B13" s="2"/>
      <c r="W13"/>
      <c r="X13"/>
      <c r="Y13"/>
      <c r="Z13"/>
      <c r="AA13"/>
    </row>
  </sheetData>
  <sheetProtection selectLockedCells="1" selectUnlockedCell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0" tint="-0.499984740745262"/>
  </sheetPr>
  <dimension ref="A1:E173"/>
  <sheetViews>
    <sheetView workbookViewId="0">
      <selection activeCell="C22" sqref="C22"/>
    </sheetView>
  </sheetViews>
  <sheetFormatPr defaultColWidth="9.140625" defaultRowHeight="15" x14ac:dyDescent="0.25"/>
  <cols>
    <col min="1" max="1" width="28.85546875" customWidth="1"/>
    <col min="2" max="2" width="39.85546875" customWidth="1"/>
    <col min="3" max="3" width="24.42578125" customWidth="1"/>
    <col min="4" max="4" width="26" customWidth="1"/>
    <col min="5" max="5" width="19.42578125" customWidth="1"/>
  </cols>
  <sheetData>
    <row r="1" spans="1:2" x14ac:dyDescent="0.25">
      <c r="A1" t="s">
        <v>22</v>
      </c>
      <c r="B1" t="s">
        <v>15</v>
      </c>
    </row>
    <row r="2" spans="1:2" x14ac:dyDescent="0.25">
      <c r="A2" t="s">
        <v>23</v>
      </c>
      <c r="B2">
        <v>33</v>
      </c>
    </row>
    <row r="3" spans="1:2" x14ac:dyDescent="0.25">
      <c r="A3" t="s">
        <v>24</v>
      </c>
      <c r="B3">
        <v>2</v>
      </c>
    </row>
    <row r="4" spans="1:2" x14ac:dyDescent="0.25">
      <c r="A4" t="s">
        <v>25</v>
      </c>
      <c r="B4">
        <v>34</v>
      </c>
    </row>
    <row r="5" spans="1:2" x14ac:dyDescent="0.25">
      <c r="A5" t="s">
        <v>26</v>
      </c>
      <c r="B5">
        <v>3</v>
      </c>
    </row>
    <row r="6" spans="1:2" x14ac:dyDescent="0.25">
      <c r="A6" t="s">
        <v>27</v>
      </c>
      <c r="B6">
        <v>4</v>
      </c>
    </row>
    <row r="7" spans="1:2" x14ac:dyDescent="0.25">
      <c r="A7" t="s">
        <v>28</v>
      </c>
      <c r="B7">
        <v>6</v>
      </c>
    </row>
    <row r="8" spans="1:2" x14ac:dyDescent="0.25">
      <c r="A8" t="s">
        <v>29</v>
      </c>
      <c r="B8">
        <v>8</v>
      </c>
    </row>
    <row r="9" spans="1:2" x14ac:dyDescent="0.25">
      <c r="A9" t="s">
        <v>30</v>
      </c>
      <c r="B9">
        <v>35</v>
      </c>
    </row>
    <row r="10" spans="1:2" x14ac:dyDescent="0.25">
      <c r="A10" t="s">
        <v>31</v>
      </c>
      <c r="B10">
        <v>9</v>
      </c>
    </row>
    <row r="11" spans="1:2" x14ac:dyDescent="0.25">
      <c r="A11" t="s">
        <v>32</v>
      </c>
      <c r="B11">
        <v>10</v>
      </c>
    </row>
    <row r="12" spans="1:2" x14ac:dyDescent="0.25">
      <c r="A12" t="s">
        <v>33</v>
      </c>
      <c r="B12">
        <v>36</v>
      </c>
    </row>
    <row r="13" spans="1:2" x14ac:dyDescent="0.25">
      <c r="A13" t="s">
        <v>34</v>
      </c>
      <c r="B13">
        <v>37</v>
      </c>
    </row>
    <row r="14" spans="1:2" x14ac:dyDescent="0.25">
      <c r="A14" t="s">
        <v>35</v>
      </c>
      <c r="B14">
        <v>18</v>
      </c>
    </row>
    <row r="15" spans="1:2" x14ac:dyDescent="0.25">
      <c r="A15" t="s">
        <v>36</v>
      </c>
      <c r="B15" s="36">
        <v>68</v>
      </c>
    </row>
    <row r="16" spans="1:2" x14ac:dyDescent="0.25">
      <c r="A16" t="s">
        <v>37</v>
      </c>
      <c r="B16">
        <v>11</v>
      </c>
    </row>
    <row r="17" spans="1:2" x14ac:dyDescent="0.25">
      <c r="A17" t="s">
        <v>38</v>
      </c>
      <c r="B17">
        <v>38</v>
      </c>
    </row>
    <row r="18" spans="1:2" x14ac:dyDescent="0.25">
      <c r="A18" t="s">
        <v>123</v>
      </c>
      <c r="B18">
        <v>39</v>
      </c>
    </row>
    <row r="19" spans="1:2" x14ac:dyDescent="0.25">
      <c r="A19" t="s">
        <v>39</v>
      </c>
      <c r="B19">
        <v>60</v>
      </c>
    </row>
    <row r="20" spans="1:2" x14ac:dyDescent="0.25">
      <c r="A20" t="s">
        <v>40</v>
      </c>
      <c r="B20">
        <v>12</v>
      </c>
    </row>
    <row r="21" spans="1:2" x14ac:dyDescent="0.25">
      <c r="A21" t="s">
        <v>41</v>
      </c>
      <c r="B21">
        <v>19</v>
      </c>
    </row>
    <row r="22" spans="1:2" x14ac:dyDescent="0.25">
      <c r="A22" t="s">
        <v>42</v>
      </c>
      <c r="B22">
        <v>40</v>
      </c>
    </row>
    <row r="23" spans="1:2" x14ac:dyDescent="0.25">
      <c r="A23" t="s">
        <v>43</v>
      </c>
      <c r="B23">
        <v>41</v>
      </c>
    </row>
    <row r="24" spans="1:2" x14ac:dyDescent="0.25">
      <c r="A24" t="s">
        <v>44</v>
      </c>
      <c r="B24">
        <v>52</v>
      </c>
    </row>
    <row r="25" spans="1:2" x14ac:dyDescent="0.25">
      <c r="A25" t="s">
        <v>124</v>
      </c>
      <c r="B25">
        <v>42</v>
      </c>
    </row>
    <row r="26" spans="1:2" x14ac:dyDescent="0.25">
      <c r="A26" t="s">
        <v>45</v>
      </c>
      <c r="B26">
        <v>20</v>
      </c>
    </row>
    <row r="27" spans="1:2" x14ac:dyDescent="0.25">
      <c r="A27" t="s">
        <v>46</v>
      </c>
      <c r="B27">
        <v>66</v>
      </c>
    </row>
    <row r="28" spans="1:2" x14ac:dyDescent="0.25">
      <c r="A28" t="s">
        <v>47</v>
      </c>
      <c r="B28">
        <v>69</v>
      </c>
    </row>
    <row r="29" spans="1:2" x14ac:dyDescent="0.25">
      <c r="A29" t="s">
        <v>48</v>
      </c>
      <c r="B29">
        <v>43</v>
      </c>
    </row>
    <row r="30" spans="1:2" x14ac:dyDescent="0.25">
      <c r="A30" t="s">
        <v>49</v>
      </c>
      <c r="B30">
        <v>44</v>
      </c>
    </row>
    <row r="31" spans="1:2" x14ac:dyDescent="0.25">
      <c r="A31" t="s">
        <v>122</v>
      </c>
      <c r="B31">
        <v>22</v>
      </c>
    </row>
    <row r="32" spans="1:2" x14ac:dyDescent="0.25">
      <c r="A32" t="s">
        <v>50</v>
      </c>
      <c r="B32">
        <v>45</v>
      </c>
    </row>
    <row r="33" spans="1:2" x14ac:dyDescent="0.25">
      <c r="A33" t="s">
        <v>51</v>
      </c>
      <c r="B33">
        <v>46</v>
      </c>
    </row>
    <row r="34" spans="1:2" x14ac:dyDescent="0.25">
      <c r="A34" t="s">
        <v>52</v>
      </c>
      <c r="B34">
        <v>54</v>
      </c>
    </row>
    <row r="35" spans="1:2" x14ac:dyDescent="0.25">
      <c r="A35" t="s">
        <v>53</v>
      </c>
      <c r="B35">
        <v>13</v>
      </c>
    </row>
    <row r="36" spans="1:2" x14ac:dyDescent="0.25">
      <c r="A36" t="s">
        <v>54</v>
      </c>
      <c r="B36">
        <v>14</v>
      </c>
    </row>
    <row r="37" spans="1:2" x14ac:dyDescent="0.25">
      <c r="A37" t="s">
        <v>55</v>
      </c>
      <c r="B37">
        <v>23</v>
      </c>
    </row>
    <row r="38" spans="1:2" x14ac:dyDescent="0.25">
      <c r="A38" t="s">
        <v>56</v>
      </c>
      <c r="B38">
        <v>24</v>
      </c>
    </row>
    <row r="39" spans="1:2" x14ac:dyDescent="0.25">
      <c r="A39" t="s">
        <v>57</v>
      </c>
      <c r="B39">
        <v>26</v>
      </c>
    </row>
    <row r="40" spans="1:2" x14ac:dyDescent="0.25">
      <c r="A40" t="s">
        <v>58</v>
      </c>
      <c r="B40">
        <v>27</v>
      </c>
    </row>
    <row r="41" spans="1:2" x14ac:dyDescent="0.25">
      <c r="A41" t="s">
        <v>59</v>
      </c>
      <c r="B41">
        <v>47</v>
      </c>
    </row>
    <row r="42" spans="1:2" x14ac:dyDescent="0.25">
      <c r="A42" t="s">
        <v>60</v>
      </c>
      <c r="B42">
        <v>28</v>
      </c>
    </row>
    <row r="43" spans="1:2" x14ac:dyDescent="0.25">
      <c r="A43" t="s">
        <v>61</v>
      </c>
      <c r="B43">
        <v>53</v>
      </c>
    </row>
    <row r="44" spans="1:2" x14ac:dyDescent="0.25">
      <c r="A44" t="s">
        <v>117</v>
      </c>
      <c r="B44">
        <v>29</v>
      </c>
    </row>
    <row r="45" spans="1:2" x14ac:dyDescent="0.25">
      <c r="A45" t="s">
        <v>62</v>
      </c>
      <c r="B45">
        <v>30</v>
      </c>
    </row>
    <row r="46" spans="1:2" x14ac:dyDescent="0.25">
      <c r="A46" t="s">
        <v>63</v>
      </c>
      <c r="B46">
        <v>48</v>
      </c>
    </row>
    <row r="47" spans="1:2" x14ac:dyDescent="0.25">
      <c r="A47" t="s">
        <v>64</v>
      </c>
      <c r="B47">
        <v>31</v>
      </c>
    </row>
    <row r="48" spans="1:2" x14ac:dyDescent="0.25">
      <c r="A48" t="s">
        <v>65</v>
      </c>
      <c r="B48">
        <v>32</v>
      </c>
    </row>
    <row r="49" spans="1:2" x14ac:dyDescent="0.25">
      <c r="A49" t="s">
        <v>66</v>
      </c>
      <c r="B49">
        <v>55</v>
      </c>
    </row>
    <row r="50" spans="1:2" x14ac:dyDescent="0.25">
      <c r="A50" t="s">
        <v>67</v>
      </c>
      <c r="B50">
        <v>15</v>
      </c>
    </row>
    <row r="51" spans="1:2" x14ac:dyDescent="0.25">
      <c r="A51" t="s">
        <v>68</v>
      </c>
      <c r="B51">
        <v>61</v>
      </c>
    </row>
    <row r="52" spans="1:2" x14ac:dyDescent="0.25">
      <c r="A52" t="s">
        <v>69</v>
      </c>
      <c r="B52">
        <v>56</v>
      </c>
    </row>
    <row r="53" spans="1:2" x14ac:dyDescent="0.25">
      <c r="A53" t="s">
        <v>70</v>
      </c>
      <c r="B53">
        <v>64</v>
      </c>
    </row>
    <row r="54" spans="1:2" x14ac:dyDescent="0.25">
      <c r="A54" t="s">
        <v>71</v>
      </c>
      <c r="B54">
        <v>49</v>
      </c>
    </row>
    <row r="55" spans="1:2" x14ac:dyDescent="0.25">
      <c r="A55" t="s">
        <v>72</v>
      </c>
      <c r="B55">
        <v>57</v>
      </c>
    </row>
    <row r="56" spans="1:2" x14ac:dyDescent="0.25">
      <c r="A56" t="s">
        <v>73</v>
      </c>
      <c r="B56">
        <v>62</v>
      </c>
    </row>
    <row r="57" spans="1:2" x14ac:dyDescent="0.25">
      <c r="A57" t="s">
        <v>74</v>
      </c>
      <c r="B57">
        <v>16</v>
      </c>
    </row>
    <row r="58" spans="1:2" x14ac:dyDescent="0.25">
      <c r="A58" t="s">
        <v>75</v>
      </c>
      <c r="B58">
        <v>58</v>
      </c>
    </row>
    <row r="59" spans="1:2" x14ac:dyDescent="0.25">
      <c r="A59" t="s">
        <v>76</v>
      </c>
      <c r="B59">
        <v>59</v>
      </c>
    </row>
    <row r="60" spans="1:2" x14ac:dyDescent="0.25">
      <c r="A60" t="s">
        <v>77</v>
      </c>
      <c r="B60">
        <v>63</v>
      </c>
    </row>
    <row r="61" spans="1:2" x14ac:dyDescent="0.25">
      <c r="A61" t="s">
        <v>78</v>
      </c>
      <c r="B61">
        <v>50</v>
      </c>
    </row>
    <row r="62" spans="1:2" x14ac:dyDescent="0.25">
      <c r="A62" t="s">
        <v>79</v>
      </c>
      <c r="B62">
        <v>51</v>
      </c>
    </row>
    <row r="63" spans="1:2" x14ac:dyDescent="0.25">
      <c r="A63" t="s">
        <v>80</v>
      </c>
      <c r="B63">
        <v>67</v>
      </c>
    </row>
    <row r="171" spans="1:5" x14ac:dyDescent="0.25">
      <c r="A171" t="s">
        <v>81</v>
      </c>
      <c r="B171" t="s">
        <v>11</v>
      </c>
      <c r="C171" t="s">
        <v>6</v>
      </c>
      <c r="D171" t="s">
        <v>82</v>
      </c>
      <c r="E171" t="s">
        <v>83</v>
      </c>
    </row>
    <row r="172" spans="1:5" x14ac:dyDescent="0.25">
      <c r="A172" s="7">
        <f>A114-B59</f>
        <v>-59</v>
      </c>
      <c r="B172" s="7" t="e">
        <f>B114-A59</f>
        <v>#VALUE!</v>
      </c>
      <c r="C172" s="7">
        <f>C114-D58</f>
        <v>0</v>
      </c>
      <c r="D172" s="7">
        <f>D114-E58</f>
        <v>0</v>
      </c>
      <c r="E172" s="7">
        <f>E114-F58</f>
        <v>0</v>
      </c>
    </row>
    <row r="173" spans="1:5" x14ac:dyDescent="0.25">
      <c r="A173" s="7">
        <f>A168-A114</f>
        <v>0</v>
      </c>
      <c r="B173" s="7">
        <f>B168-B114</f>
        <v>0</v>
      </c>
      <c r="C173" s="7">
        <f>C168-C114</f>
        <v>0</v>
      </c>
      <c r="D173" s="7">
        <f>D168-D114</f>
        <v>0</v>
      </c>
      <c r="E173" s="7">
        <f>E168-E114</f>
        <v>0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M g F A A B Q S w M E F A A C A A g A / Y p b W N H d V o y m A A A A + A A A A B I A H A B D b 2 5 m a W c v U G F j a 2 F n Z S 5 4 b W w g o h g A K K A U A A A A A A A A A A A A A A A A A A A A A A A A A A A A h Y + 9 D o I w G E V f h X S n f y p R 8 l E G V 0 l M i M a 1 g Q q N U A w t 1 n d z 8 J F 8 B U k U d X O 8 J 2 c 4 9 3 G 7 Q 3 p t m + C i e q s 7 k y C G K Q q U K b p S m y p B g z u G S 5 Q K 2 M r i J C s V j L K x 8 d W W C a q d O 8 e E e O + x n + G u r w i n l J F D t s m L W r U S f W T 9 X w 6 1 s U 6 a Q i E B + 1 e M 4 D h i e M F W H M 8 j B m T C k G n z V f h Y j C m Q H w j r o X F D r 4 Q y 4 S 4 H M k 0 g 7 x f i C V B L A w Q U A A I A C A D 9 i l t Y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/ Y p b W G K m 3 L 7 A A g A A Y w g A A B M A H A B G b 3 J t d W x h c y 9 T Z W N 0 a W 9 u M S 5 t I K I Y A C i g F A A A A A A A A A A A A A A A A A A A A A A A A A A A A M 1 V T U 8 b M R C 9 I + U / j N J L I m 2 h o Z S 2 I A 4 Q a E E C G p E g V C E O z u 6 Q W H g 9 K 9 s L R C j / v e P d k C z r D e 2 x u S R 6 8 + H x e 8 8 T i 7 G T p G F Y f v f 2 W x u t D T s V B h M Y i b H C b T g A h a 6 1 A f w Z U m 5 i Z O T k O U a 1 2 c + N Q e 1 u y D y M i R 4 6 3 Z f b S 5 H i Q b u s b N / N b / u k H a f c R W W D D + 3 + V O i J b z 7 L s M 2 d i t T N k R H a 3 p N J + 6 T y V P u g 7 Z S n R S 8 v 7 R L t t S N w H A G H z 2 4 e w S u + / Y o L P a v A n 5 v h n W b 4 S z O 8 2 w x / b Y a / N c P f m + H e p y o + 7 y 4 5 K t j I y L 5 q U O P J R z o 1 J l f F A 0 M p O c Z P U S R o 7 K p 4 E V n g n Y Z z I r h d J B 0 q N Y y F E s Y e O J P j X b d R w N 5 f F G y Y x s t 5 h R k Z B 7 9 R G D 7 y T L v d n U 1 f U H B z 7 a S S b h Z o P T C Y F b Y c z + p 0 n q R C q j p 4 L B w C 3 c M R C Z N s 9 S l N p b X e 6 o d Z Z u h R B A W X P K f d Y 2 t n S k g N B m 3 p 9 n h K M k Y L 5 K Z o w P H 1 I S Z t 0 T w K / 2 S 2 c l u c w y 8 B n z w V w D / M Z A Y x D y u d B e 7 F H b W W e r I F i b T O y H H u K Z n 4 x K I H l E d Z W O P w w G 4 n 1 s n U X 5 D J 8 4 O o o H C Z M U A j K a k 3 G K K w p I O q a 8 0 T B + g 5 i c Q G I z x 7 E Q P 4 a k G b 3 Q s K S l r 6 F e 7 g g s f I m e l A P E y F T o C b Z T 6 9 H j 4 a H M J I s h p k 4 E i 8 E w 9 W g 4 8 U Q k a g S X 9 U f D O 4 J 6 X o i e U J n + l K o n r s d J Y Y q o M 3 U o d M k y p s / n Y M S a m w w b V H P F g q F F w K l x v + / i n W p v S p w c H o 4 J z 0 B E a c 4 4 l 2 R s S h R D 5 t O P U v 8 P 2 8 C 2 E e O H X A c k 6 Z 5 C D + y / N Y B 8 / S R l s c V 3 z / c y 2 p 1 z r B W C Y Y k D g i x 3 d e e i v c G t 6 i y z h 7 g h 9 c j G / T K g v 2 h 1 S K B z m m J 7 3 a Y B 7 0 S K e + 4 6 L 6 x q r s q H 9 a M / / H a q n c / w p T e u S 0 c r t U / i L K w A L u v C U q q m 6 j 6 j u f d 1 s b U q / r v f 8 H U E s B A i 0 A F A A C A A g A / Y p b W N H d V o y m A A A A + A A A A B I A A A A A A A A A A A A A A A A A A A A A A E N v b m Z p Z y 9 Q Y W N r Y W d l L n h t b F B L A Q I t A B Q A A g A I A P 2 K W 1 g P y u m r p A A A A O k A A A A T A A A A A A A A A A A A A A A A A P I A A A B b Q 2 9 u d G V u d F 9 U e X B l c 1 0 u e G 1 s U E s B A i 0 A F A A C A A g A / Y p b W G K m 3 L 7 A A g A A Y w g A A B M A A A A A A A A A A A A A A A A A 4 w E A A E Z v c m 1 1 b G F z L 1 N l Y 3 R p b 2 4 x L m 1 Q S w U G A A A A A A M A A w D C A A A A 8 A Q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E h 8 A A A A A A A D w H g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V G F i b G U y P C 9 J d G V t U G F 0 a D 4 8 L 0 l 0 Z W 1 M b 2 N h d G l v b j 4 8 U 3 R h Y m x l R W 5 0 c m l l c z 4 8 R W 5 0 c n k g V H l w Z T 0 i S X N Q c m l 2 Y X R l I i B W Y W x 1 Z T 0 i b D A i I C 8 + P E V u d H J 5 I F R 5 c G U 9 I k 5 h d m l n Y X R p b 2 5 T d G V w T m F t Z S I g V m F s d W U 9 I n N O Y X Z p Z 2 F 0 a W 9 u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G a W x s V G F y Z 2 V 0 I i B W Y W x 1 Z T 0 i c 1 R h Y m x l M l 8 y I i A v P j x F b n R y e S B U e X B l P S J G a W x s Z W R D b 2 1 w b G V 0 Z V J l c 3 V s d F R v V 2 9 y a 3 N o Z W V 0 I i B W Y W x 1 Z T 0 i b D E i I C 8 + P E V u d H J 5 I F R 5 c G U 9 I l J l Y 2 9 2 Z X J 5 V G F y Z 2 V 0 U 2 h l Z X Q i I F Z h b H V l P S J z U 2 h l Z X Q y I i A v P j x F b n R y e S B U e X B l P S J S Z W N v d m V y e V R h c m d l d E N v b H V t b i I g V m F s d W U 9 I m w x I i A v P j x F b n R y e S B U e X B l P S J S Z W N v d m V y e V R h c m d l d F J v d y I g V m F s d W U 9 I m w x I i A v P j x F b n R y e S B U e X B l P S J B Z G R l Z F R v R G F 0 Y U 1 v Z G V s I i B W Y W x 1 Z T 0 i b D A i I C 8 + P E V u d H J 5 I F R 5 c G U 9 I k Z p b G x D b 3 V u d C I g V m F s d W U 9 I m w 5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A y L T I 4 V D A x O j I z O j U 4 L j M z M T M 5 O D J a I i A v P j x F b n R y e S B U e X B l P S J G a W x s Q 2 9 s d W 1 u V H l w Z X M i I F Z h b H V l P S J z Q X d Z Q U F B Q U d C Z 0 F H Q m d B Q U F B Q U F B Q U F B Q U F B Q U F B Q U F B Q U F B Q U F B Q U F B T U Q i I C 8 + P E V u d H J 5 I F R 5 c G U 9 I k Z p b G x D b 2 x 1 b W 5 O Y W 1 l c y I g V m F s d W U 9 I n N b J n F 1 b 3 Q 7 U m V w b 3 J 0 I F l l Y X I m c X V v d D s s J n F 1 b 3 Q 7 V X R p b G l 0 e S Z x d W 9 0 O y w m c X V v d D t Q c m V w Y X J l Z C B i e S Z x d W 9 0 O y w m c X V v d D t F b W F p b C Z x d W 9 0 O y w m c X V v d D t E Y X R l I G 9 m I E J v Y X J k L 0 N v b W 1 p c 3 N p b 2 4 g Q X B w c m 9 2 Y W w m c X V v d D s s J n F 1 b 3 Q 7 T m 9 0 Z X M 6 I E V 4 c G x h a W 4 g c m V z b 3 V y Y 2 U g Y 2 h v a W N l c y B v d G h l c i B 0 a G F u I G N v b n N l c n Z h d G l v b i 9 1 c 2 U g b 2 Y g c m V u Z X d h Y m x l I G V u Z X J n e S B j c m V k a X R z I G l u I H B s Y W 5 u a W 5 n L y B k a X N 0 c m l i d X R l Z C B n Z W 5 l c m F 0 a W 9 u I H N v d X J j Z X M g J n F 1 b 3 Q 7 L C Z x d W 9 0 O 0 V z d G l t Y X R l I E l u d G V y d m F s J n F 1 b 3 Q 7 L C Z x d W 9 0 O 0 V z d G l t Y X R l I F B l c m l v Z C Z x d W 9 0 O y w m c X V v d D t T Z W F z b 2 4 m c X V v d D s s J n F 1 b 3 Q 7 V W 5 p d H M m c X V v d D s s J n F 1 b 3 Q 7 T G 9 h Z H M m c X V v d D s s J n F 1 b 3 Q 7 R X h w b 3 J 0 c y Z x d W 9 0 O y w m c X V v d D t F b m V y Z 3 k g Q 2 9 u c 2 V y d m F 0 a W 9 u I E 1 l Y X N 1 c m V z J n F 1 b 3 Q 7 L C Z x d W 9 0 O 0 R l b W F u Z C B S Z X N w b 2 5 z Z S Z x d W 9 0 O y w m c X V v d D t C U E E g V G l l c i B v c i B C Y X N l J n F 1 b 3 Q 7 L C Z x d W 9 0 O 0 J Q Q S B U a W V y I D I m c X V v d D s s J n F 1 b 3 Q 7 Q l B B I G 9 0 a G V y L C B u b 2 4 t b G 9 h Z C B m b 2 x s b 3 d p b m c m c X V v d D s s J n F 1 b 3 Q 7 Q 2 9 n Z W 5 l c m F 0 a W 9 u J n F 1 b 3 Q 7 L C Z x d W 9 0 O 0 h 5 Z H J v J n F 1 b 3 Q 7 L C Z x d W 9 0 O 1 d p b m Q m c X V v d D s s J n F 1 b 3 Q 7 U 2 9 s Y X I m c X V v d D s s J n F 1 b 3 Q 7 Q m l v b W F z c y Z x d W 9 0 O y w m c X V v d D t U a G V y b W F s I E 5 h d H V y Y W w g R 2 F z J n F 1 b 3 Q 7 L C Z x d W 9 0 O 1 R o Z X J t Y W w g Q 2 9 h b C Z x d W 9 0 O y w m c X V v d D t O Z X Q g T G 9 u Z y B U Z X J t I E N v b n R y Y W N 0 c y Z x d W 9 0 O y w m c X V v d D t O Z X Q g U 2 h v c n Q g V G V y b S B D b 2 5 0 c m F j d H M m c X V v d D s s J n F 1 b 3 Q 7 T W F y a 2 V 0 I F B 1 c m N o Y X N l c y Z x d W 9 0 O y w m c X V v d D t P d G h l c i Z x d W 9 0 O y w m c X V v d D t J b X B v c n R z J n F 1 b 3 Q 7 L C Z x d W 9 0 O 0 R p c 3 R y a W J 1 d G V k I E d l b m V y Y X R p b 2 4 m c X V v d D s s J n F 1 b 3 Q 7 V W 5 k Z W N p Z G V k J n F 1 b 3 Q 7 L C Z x d W 9 0 O 1 R v d G F s I F J l c 2 9 1 c m N l c y Z x d W 9 0 O y w m c X V v d D t M b 2 F k I F J l c 2 9 1 c m N l I E J h b G F u Y 2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z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y L 0 Z p b G x l Z C B E b 3 d u L n t S Z X B v c n Q g W W V h c i w w f S Z x d W 9 0 O y w m c X V v d D t T Z W N 0 a W 9 u M S 9 U Y W J s Z T I v R m l s b G V k I E R v d 2 4 u e 1 V 0 a W x p d H k s M X 0 m c X V v d D s s J n F 1 b 3 Q 7 U 2 V j d G l v b j E v V G F i b G U y L 0 Z p b G x l Z C B E b 3 d u L n t Q c m V w Y X J l Z C B i e S w y f S Z x d W 9 0 O y w m c X V v d D t T Z W N 0 a W 9 u M S 9 U Y W J s Z T I v R m l s b G V k I E R v d 2 4 u e 0 V t Y W l s L D N 9 J n F 1 b 3 Q 7 L C Z x d W 9 0 O 1 N l Y 3 R p b 2 4 x L 1 R h Y m x l M i 9 G a W x s Z W Q g R G 9 3 b i 5 7 R G F 0 Z S B v Z i B C b 2 F y Z C 9 D b 2 1 t a X N z a W 9 u I E F w c H J v d m F s L D R 9 J n F 1 b 3 Q 7 L C Z x d W 9 0 O 1 N l Y 3 R p b 2 4 x L 1 R h Y m x l M i 9 G a W x s Z W Q g R G 9 3 b i 5 7 T m 9 0 Z X M 6 I E V 4 c G x h a W 4 g c m V z b 3 V y Y 2 U g Y 2 h v a W N l c y B v d G h l c i B 0 a G F u I G N v b n N l c n Z h d G l v b i 9 1 c 2 U g b 2 Y g c m V u Z X d h Y m x l I G V u Z X J n e S B j c m V k a X R z I G l u I H B s Y W 5 u a W 5 n L y B k a X N 0 c m l i d X R l Z C B n Z W 5 l c m F 0 a W 9 u I H N v d X J j Z X M g L D V 9 J n F 1 b 3 Q 7 L C Z x d W 9 0 O 1 N l Y 3 R p b 2 4 x L 1 R h Y m x l M i 9 G a W x s Z W Q g R G 9 3 b i 5 7 R X N 0 a W 1 h d G U g S W 5 0 Z X J 2 Y W w s N 3 0 m c X V v d D s s J n F 1 b 3 Q 7 U 2 V j d G l v b j E v V G F i b G U y L 0 Z p b G x l Z C B E b 3 d u L n t F c 3 R p b W F 0 Z S B Q Z X J p b 2 Q s O H 0 m c X V v d D s s J n F 1 b 3 Q 7 U 2 V j d G l v b j E v V G F i b G U y L 0 Z p b G x l Z C B E b 3 d u L n t T Z W F z b 2 4 s O X 0 m c X V v d D s s J n F 1 b 3 Q 7 U 2 V j d G l v b j E v V G F i b G U y L 0 Z p b G x l Z C B E b 3 d u L n t V b m l 0 c y w x M H 0 m c X V v d D s s J n F 1 b 3 Q 7 U 2 V j d G l v b j E v V G F i b G U y L 0 Z p b G x l Z C B E b 3 d u L n t M b 2 F k c y w x M X 0 m c X V v d D s s J n F 1 b 3 Q 7 U 2 V j d G l v b j E v V G F i b G U y L 0 Z p b G x l Z C B E b 3 d u L n t F e H B v c n R z L D E y f S Z x d W 9 0 O y w m c X V v d D t T Z W N 0 a W 9 u M S 9 U Y W J s Z T I v R m l s b G V k I E R v d 2 4 u e 0 V u Z X J n e S B D b 2 5 z Z X J 2 Y X R p b 2 4 g T W V h c 3 V y Z X M s M T R 9 J n F 1 b 3 Q 7 L C Z x d W 9 0 O 1 N l Y 3 R p b 2 4 x L 1 R h Y m x l M i 9 G a W x s Z W Q g R G 9 3 b i 5 7 R G V t Y W 5 k I F J l c 3 B v b n N l L D E 1 f S Z x d W 9 0 O y w m c X V v d D t T Z W N 0 a W 9 u M S 9 U Y W J s Z T I v R m l s b G V k I E R v d 2 4 u e 0 J Q Q S B U a W V y I G 9 y I E J h c 2 U s M T Z 9 J n F 1 b 3 Q 7 L C Z x d W 9 0 O 1 N l Y 3 R p b 2 4 x L 1 R h Y m x l M i 9 G a W x s Z W Q g R G 9 3 b i 5 7 Q l B B I F R p Z X I g M i w x N 3 0 m c X V v d D s s J n F 1 b 3 Q 7 U 2 V j d G l v b j E v V G F i b G U y L 0 Z p b G x l Z C B E b 3 d u L n t C U E E g b 3 R o Z X I s I G 5 v b i 1 s b 2 F k I G Z v b G x v d 2 l u Z y w x O H 0 m c X V v d D s s J n F 1 b 3 Q 7 U 2 V j d G l v b j E v V G F i b G U y L 0 Z p b G x l Z C B E b 3 d u L n t D b 2 d l b m V y Y X R p b 2 4 s M T l 9 J n F 1 b 3 Q 7 L C Z x d W 9 0 O 1 N l Y 3 R p b 2 4 x L 1 R h Y m x l M i 9 G a W x s Z W Q g R G 9 3 b i 5 7 S H l k c m 8 s M j B 9 J n F 1 b 3 Q 7 L C Z x d W 9 0 O 1 N l Y 3 R p b 2 4 x L 1 R h Y m x l M i 9 G a W x s Z W Q g R G 9 3 b i 5 7 V 2 l u Z C w y M X 0 m c X V v d D s s J n F 1 b 3 Q 7 U 2 V j d G l v b j E v V G F i b G U y L 0 Z p b G x l Z C B E b 3 d u L n t T b 2 x h c i w y M n 0 m c X V v d D s s J n F 1 b 3 Q 7 U 2 V j d G l v b j E v V G F i b G U y L 0 Z p b G x l Z C B E b 3 d u L n t C a W 9 t Y X N z L D I z f S Z x d W 9 0 O y w m c X V v d D t T Z W N 0 a W 9 u M S 9 U Y W J s Z T I v R m l s b G V k I E R v d 2 4 u e 1 R o Z X J t Y W w g T m F 0 d X J h b C B H Y X M s M j R 9 J n F 1 b 3 Q 7 L C Z x d W 9 0 O 1 N l Y 3 R p b 2 4 x L 1 R h Y m x l M i 9 G a W x s Z W Q g R G 9 3 b i 5 7 V G h l c m 1 h b C B D b 2 F s L D I 1 f S Z x d W 9 0 O y w m c X V v d D t T Z W N 0 a W 9 u M S 9 U Y W J s Z T I v R m l s b G V k I E R v d 2 4 u e 0 5 l d C B M b 2 5 n I F R l c m 0 g Q 2 9 u d H J h Y 3 R z L D I 2 f S Z x d W 9 0 O y w m c X V v d D t T Z W N 0 a W 9 u M S 9 U Y W J s Z T I v R m l s b G V k I E R v d 2 4 u e 0 5 l d C B T a G 9 y d C B U Z X J t I E N v b n R y Y W N 0 c y w y N 3 0 m c X V v d D s s J n F 1 b 3 Q 7 U 2 V j d G l v b j E v V G F i b G U y L 0 Z p b G x l Z C B E b 3 d u L n t N Y X J r Z X Q g U H V y Y 2 h h c 2 V z L D I 4 f S Z x d W 9 0 O y w m c X V v d D t T Z W N 0 a W 9 u M S 9 U Y W J s Z T I v R m l s b G V k I E R v d 2 4 u e 0 9 0 a G V y L D I 5 f S Z x d W 9 0 O y w m c X V v d D t T Z W N 0 a W 9 u M S 9 U Y W J s Z T I v R m l s b G V k I E R v d 2 4 u e 0 l t c G 9 y d H M s M z B 9 J n F 1 b 3 Q 7 L C Z x d W 9 0 O 1 N l Y 3 R p b 2 4 x L 1 R h Y m x l M i 9 G a W x s Z W Q g R G 9 3 b i 5 7 R G l z d H J p Y n V 0 Z W Q g R 2 V u Z X J h d G l v b i w z M X 0 m c X V v d D s s J n F 1 b 3 Q 7 U 2 V j d G l v b j E v V G F i b G U y L 0 Z p b G x l Z C B E b 3 d u L n t V b m R l Y 2 l k Z W Q s M z J 9 J n F 1 b 3 Q 7 L C Z x d W 9 0 O 1 N l Y 3 R p b 2 4 x L 1 R h Y m x l M i 9 G a W x s Z W Q g R G 9 3 b i 5 7 V G 9 0 Y W w g U m V z b 3 V y Y 2 V z L D M z f S Z x d W 9 0 O y w m c X V v d D t T Z W N 0 a W 9 u M S 9 U Y W J s Z T I v R m l s b G V k I E R v d 2 4 u e 0 x v Y W Q g U m V z b 3 V y Y 2 U g Q m F s Y W 5 j Z S w z N H 0 m c X V v d D t d L C Z x d W 9 0 O 0 N v b H V t b k N v d W 5 0 J n F 1 b 3 Q 7 O j M z L C Z x d W 9 0 O 0 t l e U N v b H V t b k 5 h b W V z J n F 1 b 3 Q 7 O l t d L C Z x d W 9 0 O 0 N v b H V t b k l k Z W 5 0 a X R p Z X M m c X V v d D s 6 W y Z x d W 9 0 O 1 N l Y 3 R p b 2 4 x L 1 R h Y m x l M i 9 G a W x s Z W Q g R G 9 3 b i 5 7 U m V w b 3 J 0 I F l l Y X I s M H 0 m c X V v d D s s J n F 1 b 3 Q 7 U 2 V j d G l v b j E v V G F i b G U y L 0 Z p b G x l Z C B E b 3 d u L n t V d G l s a X R 5 L D F 9 J n F 1 b 3 Q 7 L C Z x d W 9 0 O 1 N l Y 3 R p b 2 4 x L 1 R h Y m x l M i 9 G a W x s Z W Q g R G 9 3 b i 5 7 U H J l c G F y Z W Q g Y n k s M n 0 m c X V v d D s s J n F 1 b 3 Q 7 U 2 V j d G l v b j E v V G F i b G U y L 0 Z p b G x l Z C B E b 3 d u L n t F b W F p b C w z f S Z x d W 9 0 O y w m c X V v d D t T Z W N 0 a W 9 u M S 9 U Y W J s Z T I v R m l s b G V k I E R v d 2 4 u e 0 R h d G U g b 2 Y g Q m 9 h c m Q v Q 2 9 t b W l z c 2 l v b i B B c H B y b 3 Z h b C w 0 f S Z x d W 9 0 O y w m c X V v d D t T Z W N 0 a W 9 u M S 9 U Y W J s Z T I v R m l s b G V k I E R v d 2 4 u e 0 5 v d G V z O i B F e H B s Y W l u I H J l c 2 9 1 c m N l I G N o b 2 l j Z X M g b 3 R o Z X I g d G h h b i B j b 2 5 z Z X J 2 Y X R p b 2 4 v d X N l I G 9 m I H J l b m V 3 Y W J s Z S B l b m V y Z 3 k g Y 3 J l Z G l 0 c y B p b i B w b G F u b m l u Z y 8 g Z G l z d H J p Y n V 0 Z W Q g Z 2 V u Z X J h d G l v b i B z b 3 V y Y 2 V z I C w 1 f S Z x d W 9 0 O y w m c X V v d D t T Z W N 0 a W 9 u M S 9 U Y W J s Z T I v R m l s b G V k I E R v d 2 4 u e 0 V z d G l t Y X R l I E l u d G V y d m F s L D d 9 J n F 1 b 3 Q 7 L C Z x d W 9 0 O 1 N l Y 3 R p b 2 4 x L 1 R h Y m x l M i 9 G a W x s Z W Q g R G 9 3 b i 5 7 R X N 0 a W 1 h d G U g U G V y a W 9 k L D h 9 J n F 1 b 3 Q 7 L C Z x d W 9 0 O 1 N l Y 3 R p b 2 4 x L 1 R h Y m x l M i 9 G a W x s Z W Q g R G 9 3 b i 5 7 U 2 V h c 2 9 u L D l 9 J n F 1 b 3 Q 7 L C Z x d W 9 0 O 1 N l Y 3 R p b 2 4 x L 1 R h Y m x l M i 9 G a W x s Z W Q g R G 9 3 b i 5 7 V W 5 p d H M s M T B 9 J n F 1 b 3 Q 7 L C Z x d W 9 0 O 1 N l Y 3 R p b 2 4 x L 1 R h Y m x l M i 9 G a W x s Z W Q g R G 9 3 b i 5 7 T G 9 h Z H M s M T F 9 J n F 1 b 3 Q 7 L C Z x d W 9 0 O 1 N l Y 3 R p b 2 4 x L 1 R h Y m x l M i 9 G a W x s Z W Q g R G 9 3 b i 5 7 R X h w b 3 J 0 c y w x M n 0 m c X V v d D s s J n F 1 b 3 Q 7 U 2 V j d G l v b j E v V G F i b G U y L 0 Z p b G x l Z C B E b 3 d u L n t F b m V y Z 3 k g Q 2 9 u c 2 V y d m F 0 a W 9 u I E 1 l Y X N 1 c m V z L D E 0 f S Z x d W 9 0 O y w m c X V v d D t T Z W N 0 a W 9 u M S 9 U Y W J s Z T I v R m l s b G V k I E R v d 2 4 u e 0 R l b W F u Z C B S Z X N w b 2 5 z Z S w x N X 0 m c X V v d D s s J n F 1 b 3 Q 7 U 2 V j d G l v b j E v V G F i b G U y L 0 Z p b G x l Z C B E b 3 d u L n t C U E E g V G l l c i B v c i B C Y X N l L D E 2 f S Z x d W 9 0 O y w m c X V v d D t T Z W N 0 a W 9 u M S 9 U Y W J s Z T I v R m l s b G V k I E R v d 2 4 u e 0 J Q Q S B U a W V y I D I s M T d 9 J n F 1 b 3 Q 7 L C Z x d W 9 0 O 1 N l Y 3 R p b 2 4 x L 1 R h Y m x l M i 9 G a W x s Z W Q g R G 9 3 b i 5 7 Q l B B I G 9 0 a G V y L C B u b 2 4 t b G 9 h Z C B m b 2 x s b 3 d p b m c s M T h 9 J n F 1 b 3 Q 7 L C Z x d W 9 0 O 1 N l Y 3 R p b 2 4 x L 1 R h Y m x l M i 9 G a W x s Z W Q g R G 9 3 b i 5 7 Q 2 9 n Z W 5 l c m F 0 a W 9 u L D E 5 f S Z x d W 9 0 O y w m c X V v d D t T Z W N 0 a W 9 u M S 9 U Y W J s Z T I v R m l s b G V k I E R v d 2 4 u e 0 h 5 Z H J v L D I w f S Z x d W 9 0 O y w m c X V v d D t T Z W N 0 a W 9 u M S 9 U Y W J s Z T I v R m l s b G V k I E R v d 2 4 u e 1 d p b m Q s M j F 9 J n F 1 b 3 Q 7 L C Z x d W 9 0 O 1 N l Y 3 R p b 2 4 x L 1 R h Y m x l M i 9 G a W x s Z W Q g R G 9 3 b i 5 7 U 2 9 s Y X I s M j J 9 J n F 1 b 3 Q 7 L C Z x d W 9 0 O 1 N l Y 3 R p b 2 4 x L 1 R h Y m x l M i 9 G a W x s Z W Q g R G 9 3 b i 5 7 Q m l v b W F z c y w y M 3 0 m c X V v d D s s J n F 1 b 3 Q 7 U 2 V j d G l v b j E v V G F i b G U y L 0 Z p b G x l Z C B E b 3 d u L n t U a G V y b W F s I E 5 h d H V y Y W w g R 2 F z L D I 0 f S Z x d W 9 0 O y w m c X V v d D t T Z W N 0 a W 9 u M S 9 U Y W J s Z T I v R m l s b G V k I E R v d 2 4 u e 1 R o Z X J t Y W w g Q 2 9 h b C w y N X 0 m c X V v d D s s J n F 1 b 3 Q 7 U 2 V j d G l v b j E v V G F i b G U y L 0 Z p b G x l Z C B E b 3 d u L n t O Z X Q g T G 9 u Z y B U Z X J t I E N v b n R y Y W N 0 c y w y N n 0 m c X V v d D s s J n F 1 b 3 Q 7 U 2 V j d G l v b j E v V G F i b G U y L 0 Z p b G x l Z C B E b 3 d u L n t O Z X Q g U 2 h v c n Q g V G V y b S B D b 2 5 0 c m F j d H M s M j d 9 J n F 1 b 3 Q 7 L C Z x d W 9 0 O 1 N l Y 3 R p b 2 4 x L 1 R h Y m x l M i 9 G a W x s Z W Q g R G 9 3 b i 5 7 T W F y a 2 V 0 I F B 1 c m N o Y X N l c y w y O H 0 m c X V v d D s s J n F 1 b 3 Q 7 U 2 V j d G l v b j E v V G F i b G U y L 0 Z p b G x l Z C B E b 3 d u L n t P d G h l c i w y O X 0 m c X V v d D s s J n F 1 b 3 Q 7 U 2 V j d G l v b j E v V G F i b G U y L 0 Z p b G x l Z C B E b 3 d u L n t J b X B v c n R z L D M w f S Z x d W 9 0 O y w m c X V v d D t T Z W N 0 a W 9 u M S 9 U Y W J s Z T I v R m l s b G V k I E R v d 2 4 u e 0 R p c 3 R y a W J 1 d G V k I E d l b m V y Y X R p b 2 4 s M z F 9 J n F 1 b 3 Q 7 L C Z x d W 9 0 O 1 N l Y 3 R p b 2 4 x L 1 R h Y m x l M i 9 G a W x s Z W Q g R G 9 3 b i 5 7 V W 5 k Z W N p Z G V k L D M y f S Z x d W 9 0 O y w m c X V v d D t T Z W N 0 a W 9 u M S 9 U Y W J s Z T I v R m l s b G V k I E R v d 2 4 u e 1 R v d G F s I F J l c 2 9 1 c m N l c y w z M 3 0 m c X V v d D s s J n F 1 b 3 Q 7 U 2 V j d G l v b j E v V G F i b G U y L 0 Z p b G x l Z C B E b 3 d u L n t M b 2 F k I F J l c 2 9 1 c m N l I E J h b G F u Y 2 U s M z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I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y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y L 1 R y Y W 5 z c G 9 z Z W Q l M j B U Y W J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i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I v Q 2 h h b m d l Z C U y M F R 5 c G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y L 0 Z p b G x l Z C U y M E R v d 2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I v U m V t b 3 Z l Z C U y M E N v b H V t b n M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G o x i 2 l J L o E y D S a 3 N 3 r b E m A A A A A A C A A A A A A A D Z g A A w A A A A B A A A A C D 4 K K X Y H t g M 7 X a t k Q I s 8 X m A A A A A A S A A A C g A A A A E A A A A D 9 F t v G a W 9 O R 8 G z D o c H Y P a N Q A A A A 5 / c h 4 v Y M D S x Z 0 F x v h 7 G K u Y f o H 6 u d Y o T l N W W Y 0 Z H Y P a s s 1 F g s K + 1 X L x u c / 5 I c 2 + D C X r 4 z u M F P g Y Z f 5 7 L Y e M 9 K O H Q 1 3 o 5 f 5 Y 2 L 4 a i / 5 x J E / y E U A A A A k F f M C C J P I D S Y R w z Z 5 T Y C a q I v E D 8 =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3A2D84C-1FFC-4019-BDE4-AB245956F4EB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26CC2521-F06F-4E0E-8CCE-CE91FC5B1F00}"/>
</file>

<file path=customXml/itemProps3.xml><?xml version="1.0" encoding="utf-8"?>
<ds:datastoreItem xmlns:ds="http://schemas.openxmlformats.org/officeDocument/2006/customXml" ds:itemID="{E15027A0-3A62-45C6-8409-626B9DE8B747}"/>
</file>

<file path=customXml/itemProps4.xml><?xml version="1.0" encoding="utf-8"?>
<ds:datastoreItem xmlns:ds="http://schemas.openxmlformats.org/officeDocument/2006/customXml" ds:itemID="{3CDAC924-1C3B-44FD-9527-690B5CA6E97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35</vt:i4>
      </vt:variant>
    </vt:vector>
  </HeadingPairs>
  <TitlesOfParts>
    <vt:vector size="40" baseType="lpstr">
      <vt:lpstr>README</vt:lpstr>
      <vt:lpstr>Cover Sheet</vt:lpstr>
      <vt:lpstr>Contact Data</vt:lpstr>
      <vt:lpstr>Resource Plant Data</vt:lpstr>
      <vt:lpstr>Utilities</vt:lpstr>
      <vt:lpstr>Biogas</vt:lpstr>
      <vt:lpstr>Biomass</vt:lpstr>
      <vt:lpstr>BPA_Tier_2</vt:lpstr>
      <vt:lpstr>BPA_Tier_or_Base</vt:lpstr>
      <vt:lpstr>BTM_Solar</vt:lpstr>
      <vt:lpstr>Cogeneration</vt:lpstr>
      <vt:lpstr>Contact_Email</vt:lpstr>
      <vt:lpstr>Contact_Name</vt:lpstr>
      <vt:lpstr>DateOfApproval</vt:lpstr>
      <vt:lpstr>Demand_Response</vt:lpstr>
      <vt:lpstr>Energy_Conservation_Measures</vt:lpstr>
      <vt:lpstr>Est_Per</vt:lpstr>
      <vt:lpstr>Exports</vt:lpstr>
      <vt:lpstr>FTM_Distributed_Solar</vt:lpstr>
      <vt:lpstr>Geothermal</vt:lpstr>
      <vt:lpstr>Hydro</vt:lpstr>
      <vt:lpstr>Imports</vt:lpstr>
      <vt:lpstr>Landfill_Gas</vt:lpstr>
      <vt:lpstr>Loads</vt:lpstr>
      <vt:lpstr>Market_Purchases</vt:lpstr>
      <vt:lpstr>Notes</vt:lpstr>
      <vt:lpstr>Nuclear</vt:lpstr>
      <vt:lpstr>Other</vt:lpstr>
      <vt:lpstr>Other_Distributed_Renewables</vt:lpstr>
      <vt:lpstr>'Cover Sheet'!Print_Area</vt:lpstr>
      <vt:lpstr>Report_Yr</vt:lpstr>
      <vt:lpstr>Resources</vt:lpstr>
      <vt:lpstr>Season</vt:lpstr>
      <vt:lpstr>Thermal_Coal</vt:lpstr>
      <vt:lpstr>Thermal_Natural_Gas</vt:lpstr>
      <vt:lpstr>Undecided</vt:lpstr>
      <vt:lpstr>Units</vt:lpstr>
      <vt:lpstr>Utility_Name</vt:lpstr>
      <vt:lpstr>Utility_scale_Solar</vt:lpstr>
      <vt:lpstr>Wind</vt:lpstr>
    </vt:vector>
  </TitlesOfParts>
  <Company>CTED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SVCcitrixCTED</dc:creator>
  <cp:lastModifiedBy>Blake Scherer</cp:lastModifiedBy>
  <cp:lastPrinted>2026-07-06T02:39:28Z</cp:lastPrinted>
  <dcterms:created xsi:type="dcterms:W3CDTF">2010-08-12T22:59:10Z</dcterms:created>
  <dcterms:modified xsi:type="dcterms:W3CDTF">2026-07-06T02:40:02Z</dcterms:modified>
</cp:coreProperties>
</file>